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042D4243-C8BD-47BA-9ACA-CB3064DE0A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7 IP Units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L52" i="1"/>
  <c r="N45" i="1"/>
  <c r="M46" i="1"/>
  <c r="N46" i="1"/>
  <c r="O46" i="1"/>
  <c r="L46" i="1"/>
  <c r="M43" i="1"/>
  <c r="M44" i="1" s="1"/>
  <c r="N43" i="1"/>
  <c r="N44" i="1" s="1"/>
  <c r="O43" i="1"/>
  <c r="O44" i="1" s="1"/>
  <c r="L43" i="1"/>
  <c r="L44" i="1" s="1"/>
  <c r="M42" i="1"/>
  <c r="N42" i="1"/>
  <c r="O42" i="1"/>
  <c r="L42" i="1"/>
  <c r="M31" i="1"/>
  <c r="M32" i="1" s="1"/>
  <c r="M34" i="1" s="1"/>
  <c r="M35" i="1" s="1"/>
  <c r="N31" i="1"/>
  <c r="N32" i="1" s="1"/>
  <c r="N34" i="1" s="1"/>
  <c r="N35" i="1" s="1"/>
  <c r="O31" i="1"/>
  <c r="O32" i="1" s="1"/>
  <c r="O34" i="1" s="1"/>
  <c r="O35" i="1" s="1"/>
  <c r="L31" i="1"/>
  <c r="L32" i="1" s="1"/>
  <c r="L34" i="1" s="1"/>
  <c r="L35" i="1" s="1"/>
  <c r="M28" i="1"/>
  <c r="M36" i="1" s="1"/>
  <c r="N28" i="1"/>
  <c r="O28" i="1"/>
  <c r="L28" i="1"/>
  <c r="L16" i="1"/>
  <c r="O52" i="1" s="1"/>
  <c r="L13" i="1"/>
  <c r="O45" i="1" s="1"/>
  <c r="L45" i="1" l="1"/>
  <c r="N36" i="1"/>
  <c r="M45" i="1"/>
  <c r="M48" i="1" s="1"/>
  <c r="M49" i="1" s="1"/>
  <c r="N52" i="1"/>
  <c r="L36" i="1"/>
  <c r="N47" i="1"/>
  <c r="O36" i="1"/>
  <c r="O47" i="1"/>
  <c r="M47" i="1"/>
  <c r="L48" i="1"/>
  <c r="L49" i="1" s="1"/>
  <c r="L47" i="1"/>
  <c r="O48" i="1"/>
  <c r="O49" i="1" s="1"/>
  <c r="N48" i="1"/>
  <c r="N49" i="1" s="1"/>
  <c r="M53" i="1" l="1"/>
  <c r="O53" i="1"/>
  <c r="L53" i="1"/>
  <c r="N53" i="1"/>
</calcChain>
</file>

<file path=xl/sharedStrings.xml><?xml version="1.0" encoding="utf-8"?>
<sst xmlns="http://schemas.openxmlformats.org/spreadsheetml/2006/main" count="176" uniqueCount="141">
  <si>
    <t>General Description</t>
  </si>
  <si>
    <t>Calculation Procedure</t>
  </si>
  <si>
    <r>
      <t>A</t>
    </r>
    <r>
      <rPr>
        <vertAlign val="subscript"/>
        <sz val="12"/>
        <color theme="1"/>
        <rFont val="Calibri"/>
        <family val="2"/>
        <scheme val="minor"/>
      </rPr>
      <t>o</t>
    </r>
  </si>
  <si>
    <r>
      <t>D</t>
    </r>
    <r>
      <rPr>
        <vertAlign val="subscript"/>
        <sz val="12"/>
        <color theme="1"/>
        <rFont val="Calibri"/>
        <family val="2"/>
        <scheme val="minor"/>
      </rPr>
      <t>i</t>
    </r>
  </si>
  <si>
    <r>
      <t>N</t>
    </r>
    <r>
      <rPr>
        <vertAlign val="subscript"/>
        <sz val="12"/>
        <color theme="1"/>
        <rFont val="Calibri"/>
        <family val="2"/>
        <scheme val="minor"/>
      </rPr>
      <t>t</t>
    </r>
  </si>
  <si>
    <r>
      <t>L</t>
    </r>
    <r>
      <rPr>
        <vertAlign val="subscript"/>
        <sz val="12"/>
        <color theme="1"/>
        <rFont val="Calibri"/>
        <family val="2"/>
        <scheme val="minor"/>
      </rPr>
      <t>t</t>
    </r>
  </si>
  <si>
    <t>in.</t>
  </si>
  <si>
    <t>Total Number of Tubes in Coil</t>
  </si>
  <si>
    <t>Fin Tube Length</t>
  </si>
  <si>
    <t>B</t>
  </si>
  <si>
    <t>IP</t>
  </si>
  <si>
    <t>Numerical Input and Formulas</t>
  </si>
  <si>
    <t>General Category</t>
  </si>
  <si>
    <t>Item Number</t>
  </si>
  <si>
    <t>Abbreviation</t>
  </si>
  <si>
    <r>
      <t xml:space="preserve">Surface Ratio </t>
    </r>
    <r>
      <rPr>
        <sz val="9"/>
        <color theme="1"/>
        <rFont val="Calibri"/>
        <family val="2"/>
        <scheme val="minor"/>
      </rPr>
      <t>(From Form 410-1)</t>
    </r>
  </si>
  <si>
    <r>
      <t xml:space="preserve">Tube Inside Diameter </t>
    </r>
    <r>
      <rPr>
        <sz val="9"/>
        <color theme="1"/>
        <rFont val="Calibri"/>
        <family val="2"/>
        <scheme val="minor"/>
      </rPr>
      <t>(From Form 410-1)</t>
    </r>
  </si>
  <si>
    <r>
      <t>N</t>
    </r>
    <r>
      <rPr>
        <vertAlign val="subscript"/>
        <sz val="12"/>
        <color theme="1"/>
        <rFont val="Calibri"/>
        <family val="2"/>
        <scheme val="minor"/>
      </rPr>
      <t>c</t>
    </r>
  </si>
  <si>
    <t>Number of Tube Circuits in Coil</t>
  </si>
  <si>
    <r>
      <t>A</t>
    </r>
    <r>
      <rPr>
        <vertAlign val="subscript"/>
        <sz val="12"/>
        <color theme="1"/>
        <rFont val="Calibri"/>
        <family val="2"/>
        <scheme val="minor"/>
      </rPr>
      <t>ix</t>
    </r>
  </si>
  <si>
    <t>Total Cross-Sectional Fluid Flow Area</t>
  </si>
  <si>
    <r>
      <t>ft.</t>
    </r>
    <r>
      <rPr>
        <vertAlign val="superscript"/>
        <sz val="10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</si>
  <si>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, IP = 0.00545*D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*N</t>
    </r>
    <r>
      <rPr>
        <vertAlign val="subscript"/>
        <sz val="11"/>
        <color theme="1"/>
        <rFont val="Calibri"/>
        <family val="2"/>
        <scheme val="minor"/>
      </rPr>
      <t>c</t>
    </r>
  </si>
  <si>
    <r>
      <t>L</t>
    </r>
    <r>
      <rPr>
        <vertAlign val="subscript"/>
        <sz val="12"/>
        <color theme="1"/>
        <rFont val="Calibri"/>
        <family val="2"/>
        <scheme val="minor"/>
      </rPr>
      <t>s</t>
    </r>
  </si>
  <si>
    <t>Straight Tube Length per Tube Pass</t>
  </si>
  <si>
    <r>
      <t>K</t>
    </r>
    <r>
      <rPr>
        <vertAlign val="subscript"/>
        <sz val="12"/>
        <color theme="1"/>
        <rFont val="Calibri"/>
        <family val="2"/>
        <scheme val="minor"/>
      </rPr>
      <t>b</t>
    </r>
  </si>
  <si>
    <t>Equivalent Length of Coil Circuit per Return Bend</t>
  </si>
  <si>
    <r>
      <t>L</t>
    </r>
    <r>
      <rPr>
        <vertAlign val="subscript"/>
        <sz val="12"/>
        <color theme="1"/>
        <rFont val="Calibri"/>
        <family val="2"/>
        <scheme val="minor"/>
      </rPr>
      <t>e</t>
    </r>
  </si>
  <si>
    <t>Total Equivalent Length of Coil Circuit</t>
  </si>
  <si>
    <t>ft.</t>
  </si>
  <si>
    <t>TEST RUN NUMBER</t>
  </si>
  <si>
    <r>
      <t>P</t>
    </r>
    <r>
      <rPr>
        <vertAlign val="subscript"/>
        <sz val="12"/>
        <color theme="1"/>
        <rFont val="Calibri"/>
        <family val="2"/>
        <scheme val="minor"/>
      </rPr>
      <t>s</t>
    </r>
  </si>
  <si>
    <t>in. Hg abs</t>
  </si>
  <si>
    <r>
      <t>t</t>
    </r>
    <r>
      <rPr>
        <vertAlign val="subscript"/>
        <sz val="12"/>
        <color theme="1"/>
        <rFont val="Calibri"/>
        <family val="2"/>
        <scheme val="minor"/>
      </rPr>
      <t>1</t>
    </r>
  </si>
  <si>
    <t>Entering Air Dry-Bulb Temperature</t>
  </si>
  <si>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  <scheme val="minor"/>
      </rPr>
      <t>F</t>
    </r>
  </si>
  <si>
    <r>
      <t>t'</t>
    </r>
    <r>
      <rPr>
        <vertAlign val="subscript"/>
        <sz val="12"/>
        <color theme="1"/>
        <rFont val="Calibri"/>
        <family val="2"/>
        <scheme val="minor"/>
      </rPr>
      <t>1</t>
    </r>
  </si>
  <si>
    <t>Entering Air Wet-bulb Temperature</t>
  </si>
  <si>
    <r>
      <t>h</t>
    </r>
    <r>
      <rPr>
        <vertAlign val="subscript"/>
        <sz val="12"/>
        <color theme="1"/>
        <rFont val="Calibri"/>
        <family val="2"/>
        <scheme val="minor"/>
      </rPr>
      <t>1</t>
    </r>
  </si>
  <si>
    <t>Entering Air Enthalpy</t>
  </si>
  <si>
    <t>Btu/lb</t>
  </si>
  <si>
    <r>
      <t>t</t>
    </r>
    <r>
      <rPr>
        <vertAlign val="subscript"/>
        <sz val="12"/>
        <color theme="1"/>
        <rFont val="Calibri"/>
        <family val="2"/>
        <scheme val="minor"/>
      </rPr>
      <t>2</t>
    </r>
  </si>
  <si>
    <t>Leaving Air Dry-Bulb Temperature</t>
  </si>
  <si>
    <t>Glycol Concentration</t>
  </si>
  <si>
    <r>
      <t>V</t>
    </r>
    <r>
      <rPr>
        <vertAlign val="subscript"/>
        <sz val="12"/>
        <color theme="1"/>
        <rFont val="Calibri"/>
        <family val="2"/>
        <scheme val="minor"/>
      </rPr>
      <t>a</t>
    </r>
  </si>
  <si>
    <t>Standard Air Face Velocity</t>
  </si>
  <si>
    <t>ft/min</t>
  </si>
  <si>
    <r>
      <t>t</t>
    </r>
    <r>
      <rPr>
        <vertAlign val="subscript"/>
        <sz val="12"/>
        <color theme="1"/>
        <rFont val="Calibri"/>
        <family val="2"/>
        <scheme val="minor"/>
      </rPr>
      <t>g1</t>
    </r>
  </si>
  <si>
    <r>
      <t>t</t>
    </r>
    <r>
      <rPr>
        <vertAlign val="subscript"/>
        <sz val="12"/>
        <color theme="1"/>
        <rFont val="Calibri"/>
        <family val="2"/>
        <scheme val="minor"/>
      </rPr>
      <t>g2</t>
    </r>
  </si>
  <si>
    <t>Entering Glycol Temperature</t>
  </si>
  <si>
    <t>Leaving Glycol Temperature</t>
  </si>
  <si>
    <r>
      <t>t</t>
    </r>
    <r>
      <rPr>
        <vertAlign val="subscript"/>
        <sz val="12"/>
        <color theme="1"/>
        <rFont val="Calibri"/>
        <family val="2"/>
        <scheme val="minor"/>
      </rPr>
      <t>gm</t>
    </r>
  </si>
  <si>
    <t>Mean Glycol Temperature</t>
  </si>
  <si>
    <r>
      <t>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= 0.5*(t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>+t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</si>
  <si>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2"/>
        <color theme="1"/>
        <rFont val="Calibri"/>
        <family val="2"/>
        <scheme val="minor"/>
      </rPr>
      <t>g</t>
    </r>
  </si>
  <si>
    <t>Glycol Flow Rate</t>
  </si>
  <si>
    <t>lb/hr</t>
  </si>
  <si>
    <r>
      <t>q</t>
    </r>
    <r>
      <rPr>
        <vertAlign val="subscript"/>
        <sz val="12"/>
        <color theme="1"/>
        <rFont val="Calibri"/>
        <family val="2"/>
        <scheme val="minor"/>
      </rPr>
      <t>s</t>
    </r>
  </si>
  <si>
    <t>Average Sensible Cooling Capacity</t>
  </si>
  <si>
    <t>Btuh</t>
  </si>
  <si>
    <r>
      <t>Δt</t>
    </r>
    <r>
      <rPr>
        <vertAlign val="subscript"/>
        <sz val="12"/>
        <color theme="1"/>
        <rFont val="Calibri"/>
        <family val="2"/>
        <scheme val="minor"/>
      </rPr>
      <t>m</t>
    </r>
  </si>
  <si>
    <r>
      <t>Δt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((t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>)-(t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>)) /                                                   (ln((t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>)/(t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 xml:space="preserve">)))
</t>
    </r>
  </si>
  <si>
    <t>R</t>
  </si>
  <si>
    <r>
      <t>hr*ft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*F /Btu</t>
    </r>
  </si>
  <si>
    <t>Overall Thermal Resistance</t>
  </si>
  <si>
    <r>
      <t>R = 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*Δt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/ q</t>
    </r>
    <r>
      <rPr>
        <vertAlign val="subscript"/>
        <sz val="11"/>
        <color theme="1"/>
        <rFont val="Calibri"/>
        <family val="2"/>
        <scheme val="minor"/>
      </rPr>
      <t>s</t>
    </r>
  </si>
  <si>
    <r>
      <t>R</t>
    </r>
    <r>
      <rPr>
        <vertAlign val="subscript"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+ R</t>
    </r>
    <r>
      <rPr>
        <vertAlign val="subscript"/>
        <sz val="11"/>
        <color theme="1"/>
        <rFont val="Calibri"/>
        <family val="2"/>
        <scheme val="minor"/>
      </rPr>
      <t>mD</t>
    </r>
  </si>
  <si>
    <r>
      <t>R</t>
    </r>
    <r>
      <rPr>
        <vertAlign val="subscript"/>
        <sz val="12"/>
        <color theme="1"/>
        <rFont val="Calibri"/>
        <family val="2"/>
        <scheme val="minor"/>
      </rPr>
      <t>g</t>
    </r>
  </si>
  <si>
    <t>Film Thermal Resistance of Glycol</t>
  </si>
  <si>
    <r>
      <t>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R-(R</t>
    </r>
    <r>
      <rPr>
        <vertAlign val="subscript"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+ R</t>
    </r>
    <r>
      <rPr>
        <vertAlign val="subscript"/>
        <sz val="11"/>
        <color theme="1"/>
        <rFont val="Calibri"/>
        <family val="2"/>
        <scheme val="minor"/>
      </rPr>
      <t>mD</t>
    </r>
    <r>
      <rPr>
        <sz val="11"/>
        <color theme="1"/>
        <rFont val="Calibri"/>
        <family val="2"/>
        <scheme val="minor"/>
      </rPr>
      <t>)</t>
    </r>
  </si>
  <si>
    <r>
      <t>Btu/ hr*ft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*F</t>
    </r>
  </si>
  <si>
    <t>Glycol Film Heat Transfer Coefficient</t>
  </si>
  <si>
    <r>
      <t>f</t>
    </r>
    <r>
      <rPr>
        <vertAlign val="subscript"/>
        <sz val="12"/>
        <color theme="1"/>
        <rFont val="Calibri"/>
        <family val="2"/>
        <scheme val="minor"/>
      </rPr>
      <t>g</t>
    </r>
  </si>
  <si>
    <r>
      <t>f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B-R</t>
    </r>
    <r>
      <rPr>
        <vertAlign val="subscript"/>
        <sz val="11"/>
        <color theme="1"/>
        <rFont val="Calibri"/>
        <family val="2"/>
        <scheme val="minor"/>
      </rPr>
      <t>g</t>
    </r>
  </si>
  <si>
    <r>
      <t>t</t>
    </r>
    <r>
      <rPr>
        <vertAlign val="subscript"/>
        <sz val="12"/>
        <color theme="1"/>
        <rFont val="Calibri"/>
        <family val="2"/>
        <scheme val="minor"/>
      </rPr>
      <t>tw</t>
    </r>
  </si>
  <si>
    <t>Average Tube Wall Temperature</t>
  </si>
  <si>
    <r>
      <t>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>+(R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/R)*Δt</t>
    </r>
    <r>
      <rPr>
        <vertAlign val="subscript"/>
        <sz val="11"/>
        <color theme="1"/>
        <rFont val="Calibri"/>
        <family val="2"/>
        <scheme val="minor"/>
      </rPr>
      <t>m</t>
    </r>
  </si>
  <si>
    <r>
      <t>μ</t>
    </r>
    <r>
      <rPr>
        <vertAlign val="subscript"/>
        <sz val="12"/>
        <color theme="1"/>
        <rFont val="Calibri"/>
        <family val="2"/>
        <scheme val="minor"/>
      </rPr>
      <t>tw</t>
    </r>
  </si>
  <si>
    <r>
      <t>μ</t>
    </r>
    <r>
      <rPr>
        <vertAlign val="subscript"/>
        <sz val="12"/>
        <color theme="1"/>
        <rFont val="Calibri"/>
        <family val="2"/>
        <scheme val="minor"/>
      </rPr>
      <t>g</t>
    </r>
  </si>
  <si>
    <r>
      <t>Absolute Viscosity of Glycol at [16] and t</t>
    </r>
    <r>
      <rPr>
        <vertAlign val="subscript"/>
        <sz val="11"/>
        <color theme="1"/>
        <rFont val="Calibri"/>
        <family val="2"/>
        <scheme val="minor"/>
      </rPr>
      <t>tw</t>
    </r>
  </si>
  <si>
    <t>lb/ ft.*hr</t>
  </si>
  <si>
    <r>
      <t>Absolute Viscosity of Glycol at [16] and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</si>
  <si>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d</t>
    </r>
    <r>
      <rPr>
        <vertAlign val="subscript"/>
        <sz val="12"/>
        <color theme="1"/>
        <rFont val="Calibri"/>
        <family val="2"/>
        <scheme val="minor"/>
      </rPr>
      <t>g</t>
    </r>
  </si>
  <si>
    <r>
      <t>Specific Gravity of Glycol at [16] and t</t>
    </r>
    <r>
      <rPr>
        <vertAlign val="subscript"/>
        <sz val="11"/>
        <color theme="1"/>
        <rFont val="Calibri"/>
        <family val="2"/>
        <scheme val="minor"/>
      </rPr>
      <t xml:space="preserve">gm </t>
    </r>
  </si>
  <si>
    <r>
      <t>c</t>
    </r>
    <r>
      <rPr>
        <vertAlign val="subscript"/>
        <sz val="12"/>
        <color theme="1"/>
        <rFont val="Calibri"/>
        <family val="2"/>
        <scheme val="minor"/>
      </rPr>
      <t>pg</t>
    </r>
  </si>
  <si>
    <r>
      <t>Specific Heat of Glycol at [16] and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</si>
  <si>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(μ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>/μ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0.14</t>
    </r>
  </si>
  <si>
    <r>
      <t>k</t>
    </r>
    <r>
      <rPr>
        <vertAlign val="subscript"/>
        <sz val="12"/>
        <color theme="1"/>
        <rFont val="Calibri"/>
        <family val="2"/>
        <scheme val="minor"/>
      </rPr>
      <t>g</t>
    </r>
  </si>
  <si>
    <r>
      <t>Thermal Conductivity of Glycol at [16] and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</si>
  <si>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P</t>
    </r>
    <r>
      <rPr>
        <vertAlign val="subscript"/>
        <sz val="12"/>
        <color theme="1"/>
        <rFont val="Calibri"/>
        <family val="2"/>
        <scheme val="minor"/>
      </rPr>
      <t>r</t>
    </r>
  </si>
  <si>
    <t>Prandtl Number</t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</si>
  <si>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>= (c</t>
    </r>
    <r>
      <rPr>
        <vertAlign val="subscript"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*μ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)/k</t>
    </r>
    <r>
      <rPr>
        <vertAlign val="subscript"/>
        <sz val="11"/>
        <color theme="1"/>
        <rFont val="Calibri"/>
        <family val="2"/>
        <scheme val="minor"/>
      </rPr>
      <t>g</t>
    </r>
  </si>
  <si>
    <r>
      <t>P</t>
    </r>
    <r>
      <rPr>
        <vertAlign val="subscript"/>
        <sz val="12"/>
        <color theme="1"/>
        <rFont val="Calibri"/>
        <family val="2"/>
        <scheme val="minor"/>
      </rPr>
      <t>r</t>
    </r>
    <r>
      <rPr>
        <vertAlign val="superscript"/>
        <sz val="12"/>
        <color theme="1"/>
        <rFont val="Calibri"/>
        <family val="2"/>
        <scheme val="minor"/>
      </rPr>
      <t>(2/3)</t>
    </r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</si>
  <si>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(2/3)</t>
    </r>
  </si>
  <si>
    <t>Mass Velocity of Glycol</t>
  </si>
  <si>
    <r>
      <t>C</t>
    </r>
    <r>
      <rPr>
        <vertAlign val="subscript"/>
        <sz val="12"/>
        <color theme="1"/>
        <rFont val="Calibri"/>
        <family val="2"/>
        <scheme val="minor"/>
      </rPr>
      <t>g</t>
    </r>
  </si>
  <si>
    <r>
      <t>C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ix</t>
    </r>
  </si>
  <si>
    <r>
      <t>lb/ ft.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*hr</t>
    </r>
  </si>
  <si>
    <r>
      <t>v</t>
    </r>
    <r>
      <rPr>
        <vertAlign val="subscript"/>
        <sz val="12"/>
        <color theme="1"/>
        <rFont val="Calibri"/>
        <family val="2"/>
        <scheme val="minor"/>
      </rPr>
      <t>g</t>
    </r>
  </si>
  <si>
    <t>Kinematic Velocity of Glycol</t>
  </si>
  <si>
    <t>j</t>
  </si>
  <si>
    <t>Colburn Heat Transfer Factor for Glycol</t>
  </si>
  <si>
    <r>
      <t>v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, IP = μ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/(224500*d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)</t>
    </r>
  </si>
  <si>
    <r>
      <t>j = (f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/(c</t>
    </r>
    <r>
      <rPr>
        <vertAlign val="subscript"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*C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))*(P</t>
    </r>
    <r>
      <rPr>
        <vertAlign val="subscript"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(2/3)</t>
    </r>
    <r>
      <rPr>
        <sz val="11"/>
        <color theme="1"/>
        <rFont val="Calibri"/>
        <family val="2"/>
        <scheme val="minor"/>
      </rPr>
      <t>*[34])</t>
    </r>
  </si>
  <si>
    <r>
      <t>V</t>
    </r>
    <r>
      <rPr>
        <vertAlign val="subscript"/>
        <sz val="12"/>
        <color theme="1"/>
        <rFont val="Calibri"/>
        <family val="2"/>
        <scheme val="minor"/>
      </rPr>
      <t>g</t>
    </r>
  </si>
  <si>
    <t>Glycol Velocity Inside Tubes</t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</si>
  <si>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, IP = C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/(224500*d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</si>
  <si>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t>ft/s</t>
  </si>
  <si>
    <t>Reynolds Number for Glycol</t>
  </si>
  <si>
    <r>
      <t>R</t>
    </r>
    <r>
      <rPr>
        <vertAlign val="subscript"/>
        <sz val="12"/>
        <color theme="1"/>
        <rFont val="Calibri"/>
        <family val="2"/>
        <scheme val="minor"/>
      </rPr>
      <t>e</t>
    </r>
  </si>
  <si>
    <r>
      <t>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IP = (V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)/(12*v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</si>
  <si>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t>Δp</t>
    </r>
    <r>
      <rPr>
        <vertAlign val="subscript"/>
        <sz val="12"/>
        <color theme="1"/>
        <rFont val="Calibri"/>
        <family val="2"/>
        <scheme val="minor"/>
      </rPr>
      <t>g</t>
    </r>
  </si>
  <si>
    <t>Glycol Pressure Drop</t>
  </si>
  <si>
    <t>ft. of Glyc</t>
  </si>
  <si>
    <r>
      <t>Δp</t>
    </r>
    <r>
      <rPr>
        <vertAlign val="subscript"/>
        <sz val="12"/>
        <color theme="1"/>
        <rFont val="Calibri"/>
        <family val="2"/>
        <scheme val="minor"/>
      </rPr>
      <t>h</t>
    </r>
  </si>
  <si>
    <r>
      <t>Δp</t>
    </r>
    <r>
      <rPr>
        <vertAlign val="subscript"/>
        <sz val="12"/>
        <color theme="1"/>
        <rFont val="Calibri"/>
        <family val="2"/>
        <scheme val="minor"/>
      </rPr>
      <t xml:space="preserve">t 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e</t>
    </r>
  </si>
  <si>
    <t>Glycol Pressure Drop Inside Tubes</t>
  </si>
  <si>
    <t>ft. Gly/ ft. tube</t>
  </si>
  <si>
    <t>f'</t>
  </si>
  <si>
    <t>Friction Factor for Glycol</t>
  </si>
  <si>
    <r>
      <t>f', IP = (1.34*D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*[44])/((V</t>
    </r>
    <r>
      <rPr>
        <vertAlign val="subscript"/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)*[34])</t>
    </r>
  </si>
  <si>
    <r>
      <t xml:space="preserve">Total External Coil Surface </t>
    </r>
    <r>
      <rPr>
        <sz val="9"/>
        <color theme="1"/>
        <rFont val="Calibri"/>
        <family val="2"/>
        <scheme val="minor"/>
      </rPr>
      <t>(From Form 410-1)</t>
    </r>
  </si>
  <si>
    <r>
      <t>(Δp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-Δp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)/L</t>
    </r>
    <r>
      <rPr>
        <vertAlign val="subscript"/>
        <sz val="11"/>
        <color theme="1"/>
        <rFont val="Calibri"/>
        <family val="2"/>
        <scheme val="minor"/>
      </rPr>
      <t>e</t>
    </r>
  </si>
  <si>
    <t>COIL PHYSICAL DATA</t>
  </si>
  <si>
    <t>OBSERVATIONS AND CALCULATIONS</t>
  </si>
  <si>
    <t>CALCULATIONS OF GLYCOL THERMAL RESISTANCE</t>
  </si>
  <si>
    <t>--</t>
  </si>
  <si>
    <t>CALCULATION  OF HEAT TRANSFER COEFFICIENT AND FRICTION FACTOR FOR GLYCOL COILS (Imperial Units, IP)                                                                                                                                               AHRI CERTIFICATION PROGRAM FOR FORCED-CIRCULATION AIR-COOLING AND AIR-HEATING COILS</t>
  </si>
  <si>
    <t>Dimensions, IP</t>
  </si>
  <si>
    <t>Date:</t>
  </si>
  <si>
    <t>Company:</t>
  </si>
  <si>
    <r>
      <t>ft.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/s</t>
    </r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</si>
  <si>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IP=0.0833*[L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*(N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)+                                        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*(N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-1)]</t>
    </r>
  </si>
  <si>
    <t>Average Absolute Static Pressure at Coil</t>
  </si>
  <si>
    <r>
      <t>(μ</t>
    </r>
    <r>
      <rPr>
        <vertAlign val="subscript"/>
        <sz val="12"/>
        <color theme="1"/>
        <rFont val="Calibri"/>
        <family val="2"/>
        <scheme val="minor"/>
      </rPr>
      <t>tw</t>
    </r>
    <r>
      <rPr>
        <sz val="12"/>
        <color theme="1"/>
        <rFont val="Calibri"/>
        <family val="2"/>
        <scheme val="minor"/>
      </rPr>
      <t>/μ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0.14</t>
    </r>
    <r>
      <rPr>
        <sz val="12"/>
        <color theme="1"/>
        <rFont val="Calibri"/>
        <family val="2"/>
        <scheme val="minor"/>
      </rPr>
      <t xml:space="preserve">  -Viscosity Ratio</t>
    </r>
  </si>
  <si>
    <r>
      <t>Btu/ lb*</t>
    </r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</rPr>
      <t>F</t>
    </r>
  </si>
  <si>
    <t>Header and Tube Entrance and Exit Loss                                                                 -Established by the manufacturer</t>
  </si>
  <si>
    <r>
      <t xml:space="preserve">Overall Logarithmic Mean Temperature Difference                          </t>
    </r>
    <r>
      <rPr>
        <sz val="9"/>
        <color theme="1"/>
        <rFont val="Calibri"/>
        <family val="2"/>
        <scheme val="minor"/>
      </rPr>
      <t>(If other than thermal counter flow, determine the logarithmic mean temperature difference from Section 6.5)</t>
    </r>
  </si>
  <si>
    <r>
      <t xml:space="preserve">Combines Air Film plus Metal Thermal Resistance </t>
    </r>
    <r>
      <rPr>
        <sz val="9"/>
        <color theme="1"/>
        <rFont val="Calibri"/>
        <family val="2"/>
        <scheme val="minor"/>
      </rPr>
      <t>(From Fig. 16 with V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</si>
  <si>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t>Plot j vs Re on Logarithmic Coordinates as shown in Fig. 3</t>
  </si>
  <si>
    <t>Plot f' vs Re on Logarithmic Coordinates as shown in Fig.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</si>
</sst>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" xfId="0" applyBorder="1"/>
    <xf numFmtId="1" fontId="0" fillId="0" borderId="2" xfId="0" applyNumberFormat="1" applyBorder="1" applyAlignment="1">
      <alignment horizontal="center" vertical="center" textRotation="90" wrapText="1"/>
    </xf>
    <xf numFmtId="0" fontId="0" fillId="0" borderId="2" xfId="0" applyBorder="1" applyAlignment="1">
      <alignment textRotation="90" wrapText="1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1" xfId="0" applyBorder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9" fillId="0" borderId="0" xfId="0" applyFont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4" fillId="0" borderId="15" xfId="0" applyFont="1" applyBorder="1"/>
    <xf numFmtId="0" fontId="9" fillId="0" borderId="2" xfId="0" applyFont="1" applyBorder="1" applyAlignment="1">
      <alignment horizontal="center" wrapText="1"/>
    </xf>
    <xf numFmtId="0" fontId="4" fillId="0" borderId="7" xfId="0" applyFont="1" applyBorder="1"/>
    <xf numFmtId="0" fontId="0" fillId="0" borderId="7" xfId="0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/>
    <xf numFmtId="1" fontId="0" fillId="0" borderId="2" xfId="0" applyNumberForma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wrapText="1"/>
    </xf>
    <xf numFmtId="0" fontId="0" fillId="0" borderId="16" xfId="0" applyBorder="1"/>
    <xf numFmtId="0" fontId="4" fillId="0" borderId="17" xfId="0" applyFont="1" applyBorder="1" applyAlignment="1">
      <alignment horizontal="left"/>
    </xf>
    <xf numFmtId="0" fontId="0" fillId="0" borderId="17" xfId="0" applyBorder="1"/>
    <xf numFmtId="0" fontId="9" fillId="0" borderId="17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 textRotation="90" wrapText="1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0" fillId="0" borderId="19" xfId="0" quotePrefix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1" fontId="4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7" fillId="0" borderId="7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/>
    </xf>
    <xf numFmtId="0" fontId="9" fillId="0" borderId="7" xfId="0" quotePrefix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/>
    <xf numFmtId="0" fontId="0" fillId="0" borderId="2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8" xfId="0" applyBorder="1"/>
    <xf numFmtId="0" fontId="0" fillId="0" borderId="0" xfId="0"/>
    <xf numFmtId="0" fontId="0" fillId="0" borderId="9" xfId="0" applyBorder="1"/>
    <xf numFmtId="0" fontId="1" fillId="0" borderId="3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workbookViewId="0">
      <selection activeCell="T52" sqref="T52"/>
    </sheetView>
  </sheetViews>
  <sheetFormatPr defaultRowHeight="15.75" x14ac:dyDescent="0.25"/>
  <cols>
    <col min="1" max="1" width="5.7109375" customWidth="1"/>
    <col min="2" max="2" width="5.7109375" style="1" customWidth="1"/>
    <col min="3" max="3" width="5.7109375" style="2" customWidth="1"/>
    <col min="4" max="7" width="13.7109375" customWidth="1"/>
    <col min="8" max="9" width="11.7109375" customWidth="1"/>
    <col min="10" max="10" width="9.7109375" customWidth="1"/>
    <col min="11" max="11" width="6" style="11" customWidth="1"/>
    <col min="12" max="15" width="7.7109375" bestFit="1" customWidth="1"/>
  </cols>
  <sheetData>
    <row r="1" spans="1:15" ht="15" customHeight="1" x14ac:dyDescent="0.25">
      <c r="A1" s="9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94"/>
    </row>
    <row r="2" spans="1:15" ht="15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6.75" customHeight="1" x14ac:dyDescent="0.25"/>
    <row r="4" spans="1:15" ht="15" x14ac:dyDescent="0.25">
      <c r="A4" s="3" t="s">
        <v>130</v>
      </c>
      <c r="B4" s="3"/>
      <c r="C4" s="3"/>
      <c r="D4" s="3"/>
      <c r="E4" s="3"/>
      <c r="F4" s="3"/>
      <c r="G4" s="3"/>
      <c r="H4" s="3"/>
      <c r="J4" s="3" t="s">
        <v>129</v>
      </c>
      <c r="K4" s="46"/>
      <c r="L4" s="96"/>
      <c r="M4" s="96"/>
      <c r="N4" s="96"/>
      <c r="O4" s="96"/>
    </row>
    <row r="5" spans="1:15" ht="6.75" customHeight="1" x14ac:dyDescent="0.25"/>
    <row r="6" spans="1:15" ht="86.25" x14ac:dyDescent="0.25">
      <c r="A6" s="5" t="s">
        <v>12</v>
      </c>
      <c r="B6" s="38" t="s">
        <v>13</v>
      </c>
      <c r="C6" s="4" t="s">
        <v>14</v>
      </c>
      <c r="D6" s="99" t="s">
        <v>0</v>
      </c>
      <c r="E6" s="99"/>
      <c r="F6" s="99"/>
      <c r="G6" s="99"/>
      <c r="H6" s="99" t="s">
        <v>1</v>
      </c>
      <c r="I6" s="57"/>
      <c r="J6" s="57"/>
      <c r="K6" s="45" t="s">
        <v>128</v>
      </c>
      <c r="L6" s="100" t="s">
        <v>11</v>
      </c>
      <c r="M6" s="101"/>
      <c r="N6" s="101"/>
      <c r="O6" s="102"/>
    </row>
    <row r="7" spans="1:15" ht="18.75" customHeight="1" x14ac:dyDescent="0.35">
      <c r="A7" s="103" t="s">
        <v>123</v>
      </c>
      <c r="B7" s="26">
        <v>1</v>
      </c>
      <c r="C7" s="44" t="s">
        <v>2</v>
      </c>
      <c r="D7" s="57" t="s">
        <v>121</v>
      </c>
      <c r="E7" s="57"/>
      <c r="F7" s="57"/>
      <c r="G7" s="57"/>
      <c r="H7" s="98"/>
      <c r="I7" s="98"/>
      <c r="J7" s="98"/>
      <c r="K7" s="9" t="s">
        <v>21</v>
      </c>
      <c r="L7" s="81"/>
      <c r="M7" s="82"/>
      <c r="N7" s="82"/>
      <c r="O7" s="83"/>
    </row>
    <row r="8" spans="1:15" ht="18.75" customHeight="1" x14ac:dyDescent="0.35">
      <c r="A8" s="104"/>
      <c r="B8" s="26">
        <v>2</v>
      </c>
      <c r="C8" s="44" t="s">
        <v>3</v>
      </c>
      <c r="D8" s="57" t="s">
        <v>16</v>
      </c>
      <c r="E8" s="57"/>
      <c r="F8" s="57"/>
      <c r="G8" s="57"/>
      <c r="H8" s="98"/>
      <c r="I8" s="98"/>
      <c r="J8" s="98"/>
      <c r="K8" s="9" t="s">
        <v>6</v>
      </c>
      <c r="L8" s="81"/>
      <c r="M8" s="82"/>
      <c r="N8" s="82"/>
      <c r="O8" s="83"/>
    </row>
    <row r="9" spans="1:15" ht="18.75" customHeight="1" x14ac:dyDescent="0.35">
      <c r="A9" s="104"/>
      <c r="B9" s="26">
        <v>3</v>
      </c>
      <c r="C9" s="44" t="s">
        <v>4</v>
      </c>
      <c r="D9" s="69" t="s">
        <v>7</v>
      </c>
      <c r="E9" s="70"/>
      <c r="F9" s="70"/>
      <c r="G9" s="71"/>
      <c r="H9" s="74"/>
      <c r="I9" s="74"/>
      <c r="J9" s="74"/>
      <c r="K9" s="41" t="s">
        <v>126</v>
      </c>
      <c r="L9" s="81"/>
      <c r="M9" s="82"/>
      <c r="N9" s="82"/>
      <c r="O9" s="83"/>
    </row>
    <row r="10" spans="1:15" ht="18.75" customHeight="1" x14ac:dyDescent="0.35">
      <c r="A10" s="104"/>
      <c r="B10" s="26">
        <v>4</v>
      </c>
      <c r="C10" s="44" t="s">
        <v>5</v>
      </c>
      <c r="D10" s="57" t="s">
        <v>8</v>
      </c>
      <c r="E10" s="57"/>
      <c r="F10" s="57"/>
      <c r="G10" s="57"/>
      <c r="H10" s="74"/>
      <c r="I10" s="74"/>
      <c r="J10" s="74"/>
      <c r="K10" s="9" t="s">
        <v>6</v>
      </c>
      <c r="L10" s="81"/>
      <c r="M10" s="82"/>
      <c r="N10" s="82"/>
      <c r="O10" s="83"/>
    </row>
    <row r="11" spans="1:15" ht="18.75" customHeight="1" x14ac:dyDescent="0.25">
      <c r="A11" s="104"/>
      <c r="B11" s="26">
        <v>5</v>
      </c>
      <c r="C11" s="44" t="s">
        <v>9</v>
      </c>
      <c r="D11" s="57" t="s">
        <v>15</v>
      </c>
      <c r="E11" s="57"/>
      <c r="F11" s="57"/>
      <c r="G11" s="57"/>
      <c r="H11" s="74"/>
      <c r="I11" s="74"/>
      <c r="J11" s="74"/>
      <c r="K11" s="9" t="s">
        <v>10</v>
      </c>
      <c r="L11" s="81"/>
      <c r="M11" s="82"/>
      <c r="N11" s="82"/>
      <c r="O11" s="83"/>
    </row>
    <row r="12" spans="1:15" ht="18.75" customHeight="1" x14ac:dyDescent="0.35">
      <c r="A12" s="104"/>
      <c r="B12" s="26">
        <v>6</v>
      </c>
      <c r="C12" s="7" t="s">
        <v>17</v>
      </c>
      <c r="D12" s="69" t="s">
        <v>18</v>
      </c>
      <c r="E12" s="70"/>
      <c r="F12" s="70"/>
      <c r="G12" s="71"/>
      <c r="H12" s="74"/>
      <c r="I12" s="74"/>
      <c r="J12" s="74"/>
      <c r="K12" s="41" t="s">
        <v>126</v>
      </c>
      <c r="L12" s="81"/>
      <c r="M12" s="82"/>
      <c r="N12" s="82"/>
      <c r="O12" s="83"/>
    </row>
    <row r="13" spans="1:15" ht="18.75" customHeight="1" x14ac:dyDescent="0.35">
      <c r="A13" s="104"/>
      <c r="B13" s="28">
        <v>7</v>
      </c>
      <c r="C13" s="6" t="s">
        <v>19</v>
      </c>
      <c r="D13" s="72" t="s">
        <v>20</v>
      </c>
      <c r="E13" s="73"/>
      <c r="F13" s="73"/>
      <c r="G13" s="73"/>
      <c r="H13" s="90" t="s">
        <v>22</v>
      </c>
      <c r="I13" s="91"/>
      <c r="J13" s="92"/>
      <c r="K13" s="9" t="s">
        <v>21</v>
      </c>
      <c r="L13" s="84">
        <f>0.00545*(L8^2)*L12</f>
        <v>0</v>
      </c>
      <c r="M13" s="85"/>
      <c r="N13" s="85"/>
      <c r="O13" s="86"/>
    </row>
    <row r="14" spans="1:15" ht="18.75" customHeight="1" x14ac:dyDescent="0.35">
      <c r="A14" s="104"/>
      <c r="B14" s="26">
        <v>8</v>
      </c>
      <c r="C14" s="7" t="s">
        <v>23</v>
      </c>
      <c r="D14" s="65" t="s">
        <v>24</v>
      </c>
      <c r="E14" s="65"/>
      <c r="F14" s="65"/>
      <c r="G14" s="69"/>
      <c r="H14" s="72"/>
      <c r="I14" s="73"/>
      <c r="J14" s="94"/>
      <c r="K14" s="9" t="s">
        <v>6</v>
      </c>
      <c r="L14" s="81"/>
      <c r="M14" s="82"/>
      <c r="N14" s="82"/>
      <c r="O14" s="83"/>
    </row>
    <row r="15" spans="1:15" ht="18.75" customHeight="1" x14ac:dyDescent="0.35">
      <c r="A15" s="104"/>
      <c r="B15" s="26">
        <v>9</v>
      </c>
      <c r="C15" s="7" t="s">
        <v>25</v>
      </c>
      <c r="D15" s="65" t="s">
        <v>26</v>
      </c>
      <c r="E15" s="65"/>
      <c r="F15" s="65"/>
      <c r="G15" s="69"/>
      <c r="H15" s="65"/>
      <c r="I15" s="65"/>
      <c r="J15" s="65"/>
      <c r="K15" s="9" t="s">
        <v>6</v>
      </c>
      <c r="L15" s="81"/>
      <c r="M15" s="82"/>
      <c r="N15" s="82"/>
      <c r="O15" s="83"/>
    </row>
    <row r="16" spans="1:15" ht="33" customHeight="1" thickBot="1" x14ac:dyDescent="0.4">
      <c r="A16" s="105"/>
      <c r="B16" s="48">
        <v>10</v>
      </c>
      <c r="C16" s="6" t="s">
        <v>27</v>
      </c>
      <c r="D16" s="64" t="s">
        <v>28</v>
      </c>
      <c r="E16" s="64"/>
      <c r="F16" s="64"/>
      <c r="G16" s="64"/>
      <c r="H16" s="78" t="s">
        <v>132</v>
      </c>
      <c r="I16" s="79"/>
      <c r="J16" s="80"/>
      <c r="K16" s="9" t="s">
        <v>29</v>
      </c>
      <c r="L16" s="84" t="e">
        <f>(0.0833*((L14*(L9/L12))+(L15*((L9/L12)-1))))</f>
        <v>#DIV/0!</v>
      </c>
      <c r="M16" s="85"/>
      <c r="N16" s="85"/>
      <c r="O16" s="86"/>
    </row>
    <row r="17" spans="1:15" ht="18.75" customHeight="1" thickTop="1" x14ac:dyDescent="0.25">
      <c r="A17" s="30"/>
      <c r="B17" s="47"/>
      <c r="C17" s="31"/>
      <c r="D17" s="32"/>
      <c r="E17" s="32"/>
      <c r="F17" s="32"/>
      <c r="G17" s="32"/>
      <c r="H17" s="32"/>
      <c r="I17" s="33"/>
      <c r="J17" s="33"/>
      <c r="K17" s="33"/>
      <c r="L17" s="75" t="s">
        <v>30</v>
      </c>
      <c r="M17" s="76"/>
      <c r="N17" s="76"/>
      <c r="O17" s="77"/>
    </row>
    <row r="18" spans="1:15" ht="18.75" customHeight="1" x14ac:dyDescent="0.25">
      <c r="A18" s="13"/>
      <c r="B18" s="14"/>
      <c r="C18" s="15"/>
      <c r="D18" s="8"/>
      <c r="E18" s="8"/>
      <c r="F18" s="8"/>
      <c r="G18" s="8"/>
      <c r="H18" s="8"/>
      <c r="I18" s="16"/>
      <c r="J18" s="16"/>
      <c r="K18" s="16"/>
      <c r="L18" s="10">
        <v>1</v>
      </c>
      <c r="M18" s="10">
        <v>2</v>
      </c>
      <c r="N18" s="10">
        <v>3</v>
      </c>
      <c r="O18" s="10">
        <v>4</v>
      </c>
    </row>
    <row r="19" spans="1:15" ht="27" customHeight="1" x14ac:dyDescent="0.35">
      <c r="A19" s="87" t="s">
        <v>124</v>
      </c>
      <c r="B19" s="40">
        <v>11</v>
      </c>
      <c r="C19" s="17" t="s">
        <v>31</v>
      </c>
      <c r="D19" s="65" t="s">
        <v>133</v>
      </c>
      <c r="E19" s="65"/>
      <c r="F19" s="65"/>
      <c r="G19" s="65"/>
      <c r="H19" s="61"/>
      <c r="I19" s="62"/>
      <c r="J19" s="63"/>
      <c r="K19" s="18" t="s">
        <v>32</v>
      </c>
      <c r="L19" s="36"/>
      <c r="M19" s="37"/>
      <c r="N19" s="37"/>
      <c r="O19" s="37"/>
    </row>
    <row r="20" spans="1:15" ht="18.75" customHeight="1" x14ac:dyDescent="0.35">
      <c r="A20" s="88"/>
      <c r="B20" s="40">
        <v>12</v>
      </c>
      <c r="C20" s="17" t="s">
        <v>33</v>
      </c>
      <c r="D20" s="65" t="s">
        <v>34</v>
      </c>
      <c r="E20" s="65"/>
      <c r="F20" s="65"/>
      <c r="G20" s="65"/>
      <c r="H20" s="61"/>
      <c r="I20" s="62"/>
      <c r="J20" s="63"/>
      <c r="K20" s="9" t="s">
        <v>35</v>
      </c>
      <c r="L20" s="36"/>
      <c r="M20" s="37"/>
      <c r="N20" s="37"/>
      <c r="O20" s="37"/>
    </row>
    <row r="21" spans="1:15" ht="18.75" customHeight="1" x14ac:dyDescent="0.35">
      <c r="A21" s="88"/>
      <c r="B21" s="40">
        <v>13</v>
      </c>
      <c r="C21" s="17" t="s">
        <v>36</v>
      </c>
      <c r="D21" s="65" t="s">
        <v>37</v>
      </c>
      <c r="E21" s="65"/>
      <c r="F21" s="65"/>
      <c r="G21" s="65"/>
      <c r="H21" s="61"/>
      <c r="I21" s="62"/>
      <c r="J21" s="63"/>
      <c r="K21" s="9" t="s">
        <v>35</v>
      </c>
      <c r="L21" s="36"/>
      <c r="M21" s="37"/>
      <c r="N21" s="37"/>
      <c r="O21" s="37"/>
    </row>
    <row r="22" spans="1:15" ht="18.75" customHeight="1" x14ac:dyDescent="0.35">
      <c r="A22" s="88"/>
      <c r="B22" s="40">
        <v>14</v>
      </c>
      <c r="C22" s="17" t="s">
        <v>38</v>
      </c>
      <c r="D22" s="65" t="s">
        <v>39</v>
      </c>
      <c r="E22" s="65"/>
      <c r="F22" s="65"/>
      <c r="G22" s="65"/>
      <c r="H22" s="61"/>
      <c r="I22" s="62"/>
      <c r="J22" s="63"/>
      <c r="K22" s="9" t="s">
        <v>40</v>
      </c>
      <c r="L22" s="36"/>
      <c r="M22" s="37"/>
      <c r="N22" s="37"/>
      <c r="O22" s="37"/>
    </row>
    <row r="23" spans="1:15" ht="18.75" customHeight="1" x14ac:dyDescent="0.35">
      <c r="A23" s="88"/>
      <c r="B23" s="40">
        <v>15</v>
      </c>
      <c r="C23" s="17" t="s">
        <v>41</v>
      </c>
      <c r="D23" s="57" t="s">
        <v>42</v>
      </c>
      <c r="E23" s="57"/>
      <c r="F23" s="57"/>
      <c r="G23" s="57"/>
      <c r="H23" s="61"/>
      <c r="I23" s="62"/>
      <c r="J23" s="63"/>
      <c r="K23" s="9" t="s">
        <v>35</v>
      </c>
      <c r="L23" s="36"/>
      <c r="M23" s="37"/>
      <c r="N23" s="37"/>
      <c r="O23" s="37"/>
    </row>
    <row r="24" spans="1:15" ht="18.75" customHeight="1" x14ac:dyDescent="0.25">
      <c r="A24" s="88"/>
      <c r="B24" s="40">
        <v>16</v>
      </c>
      <c r="C24" s="12"/>
      <c r="D24" s="61" t="s">
        <v>43</v>
      </c>
      <c r="E24" s="62"/>
      <c r="F24" s="62"/>
      <c r="G24" s="63"/>
      <c r="H24" s="58"/>
      <c r="I24" s="59"/>
      <c r="J24" s="60"/>
      <c r="K24" s="49" t="s">
        <v>126</v>
      </c>
      <c r="L24" s="36"/>
      <c r="M24" s="37"/>
      <c r="N24" s="37"/>
      <c r="O24" s="37"/>
    </row>
    <row r="25" spans="1:15" ht="18.75" customHeight="1" x14ac:dyDescent="0.35">
      <c r="A25" s="88"/>
      <c r="B25" s="40">
        <v>17</v>
      </c>
      <c r="C25" s="17" t="s">
        <v>44</v>
      </c>
      <c r="D25" s="64" t="s">
        <v>45</v>
      </c>
      <c r="E25" s="64"/>
      <c r="F25" s="64"/>
      <c r="G25" s="64"/>
      <c r="H25" s="58"/>
      <c r="I25" s="59"/>
      <c r="J25" s="60"/>
      <c r="K25" s="9" t="s">
        <v>46</v>
      </c>
      <c r="L25" s="36"/>
      <c r="M25" s="37"/>
      <c r="N25" s="37"/>
      <c r="O25" s="37"/>
    </row>
    <row r="26" spans="1:15" ht="18.75" customHeight="1" x14ac:dyDescent="0.35">
      <c r="A26" s="88"/>
      <c r="B26" s="40">
        <v>18</v>
      </c>
      <c r="C26" s="17" t="s">
        <v>47</v>
      </c>
      <c r="D26" s="65" t="s">
        <v>49</v>
      </c>
      <c r="E26" s="65"/>
      <c r="F26" s="65"/>
      <c r="G26" s="65"/>
      <c r="H26" s="61"/>
      <c r="I26" s="62"/>
      <c r="J26" s="63"/>
      <c r="K26" s="9" t="s">
        <v>35</v>
      </c>
      <c r="L26" s="36"/>
      <c r="M26" s="37"/>
      <c r="N26" s="37"/>
      <c r="O26" s="37"/>
    </row>
    <row r="27" spans="1:15" ht="18.75" customHeight="1" x14ac:dyDescent="0.35">
      <c r="A27" s="88"/>
      <c r="B27" s="40">
        <v>19</v>
      </c>
      <c r="C27" s="17" t="s">
        <v>48</v>
      </c>
      <c r="D27" s="65" t="s">
        <v>50</v>
      </c>
      <c r="E27" s="65"/>
      <c r="F27" s="65"/>
      <c r="G27" s="65"/>
      <c r="H27" s="61"/>
      <c r="I27" s="62"/>
      <c r="J27" s="63"/>
      <c r="K27" s="9" t="s">
        <v>35</v>
      </c>
      <c r="L27" s="36"/>
      <c r="M27" s="37"/>
      <c r="N27" s="37"/>
      <c r="O27" s="37"/>
    </row>
    <row r="28" spans="1:15" ht="18.75" customHeight="1" x14ac:dyDescent="0.35">
      <c r="A28" s="88"/>
      <c r="B28" s="40">
        <v>20</v>
      </c>
      <c r="C28" s="17" t="s">
        <v>51</v>
      </c>
      <c r="D28" s="65" t="s">
        <v>52</v>
      </c>
      <c r="E28" s="65"/>
      <c r="F28" s="65"/>
      <c r="G28" s="65"/>
      <c r="H28" s="58" t="s">
        <v>53</v>
      </c>
      <c r="I28" s="59"/>
      <c r="J28" s="60"/>
      <c r="K28" s="9" t="s">
        <v>35</v>
      </c>
      <c r="L28" s="34">
        <f>0.5*(L26+L27)</f>
        <v>0</v>
      </c>
      <c r="M28" s="10">
        <f t="shared" ref="M28:O28" si="0">0.5*(M26+M27)</f>
        <v>0</v>
      </c>
      <c r="N28" s="10">
        <f t="shared" si="0"/>
        <v>0</v>
      </c>
      <c r="O28" s="35">
        <f t="shared" si="0"/>
        <v>0</v>
      </c>
    </row>
    <row r="29" spans="1:15" ht="18.75" customHeight="1" x14ac:dyDescent="0.35">
      <c r="A29" s="89"/>
      <c r="B29" s="40">
        <v>21</v>
      </c>
      <c r="C29" s="17" t="s">
        <v>54</v>
      </c>
      <c r="D29" s="61" t="s">
        <v>55</v>
      </c>
      <c r="E29" s="62"/>
      <c r="F29" s="62"/>
      <c r="G29" s="63"/>
      <c r="H29" s="58"/>
      <c r="I29" s="59"/>
      <c r="J29" s="60"/>
      <c r="K29" s="19" t="s">
        <v>56</v>
      </c>
      <c r="L29" s="36"/>
      <c r="M29" s="37"/>
      <c r="N29" s="37"/>
      <c r="O29" s="37"/>
    </row>
    <row r="30" spans="1:15" ht="18.75" customHeight="1" x14ac:dyDescent="0.35">
      <c r="A30" s="87" t="s">
        <v>125</v>
      </c>
      <c r="B30" s="40">
        <v>22</v>
      </c>
      <c r="C30" s="17" t="s">
        <v>57</v>
      </c>
      <c r="D30" s="61" t="s">
        <v>58</v>
      </c>
      <c r="E30" s="62"/>
      <c r="F30" s="62"/>
      <c r="G30" s="63"/>
      <c r="H30" s="58"/>
      <c r="I30" s="59"/>
      <c r="J30" s="60"/>
      <c r="K30" s="19" t="s">
        <v>59</v>
      </c>
      <c r="L30" s="36"/>
      <c r="M30" s="37"/>
      <c r="N30" s="37"/>
      <c r="O30" s="37"/>
    </row>
    <row r="31" spans="1:15" ht="51" customHeight="1" x14ac:dyDescent="0.35">
      <c r="A31" s="88"/>
      <c r="B31" s="40">
        <v>23</v>
      </c>
      <c r="C31" s="17" t="s">
        <v>60</v>
      </c>
      <c r="D31" s="66" t="s">
        <v>137</v>
      </c>
      <c r="E31" s="67"/>
      <c r="F31" s="67"/>
      <c r="G31" s="68"/>
      <c r="H31" s="66" t="s">
        <v>61</v>
      </c>
      <c r="I31" s="67"/>
      <c r="J31" s="68"/>
      <c r="K31" s="9" t="s">
        <v>35</v>
      </c>
      <c r="L31" s="34" t="e">
        <f>((L20-L27)-(L23-L26))/(LN((L20-L27)/(L23-L27)))</f>
        <v>#DIV/0!</v>
      </c>
      <c r="M31" s="10" t="e">
        <f t="shared" ref="M31:O31" si="1">((M20-M27)-(M23-M26))/(LN((M20-M27)/(M23-M27)))</f>
        <v>#DIV/0!</v>
      </c>
      <c r="N31" s="10" t="e">
        <f t="shared" si="1"/>
        <v>#DIV/0!</v>
      </c>
      <c r="O31" s="10" t="e">
        <f t="shared" si="1"/>
        <v>#DIV/0!</v>
      </c>
    </row>
    <row r="32" spans="1:15" ht="30" customHeight="1" x14ac:dyDescent="0.35">
      <c r="A32" s="88"/>
      <c r="B32" s="40">
        <v>24</v>
      </c>
      <c r="C32" s="22" t="s">
        <v>62</v>
      </c>
      <c r="D32" s="61" t="s">
        <v>64</v>
      </c>
      <c r="E32" s="62"/>
      <c r="F32" s="62"/>
      <c r="G32" s="63"/>
      <c r="H32" s="58" t="s">
        <v>65</v>
      </c>
      <c r="I32" s="59"/>
      <c r="J32" s="60"/>
      <c r="K32" s="18" t="s">
        <v>63</v>
      </c>
      <c r="L32" s="34" t="e">
        <f>L7*L31/L30</f>
        <v>#DIV/0!</v>
      </c>
      <c r="M32" s="10" t="e">
        <f>M7*M31/M30</f>
        <v>#DIV/0!</v>
      </c>
      <c r="N32" s="10" t="e">
        <f>N7*N31/N30</f>
        <v>#DIV/0!</v>
      </c>
      <c r="O32" s="10" t="e">
        <f>O7*O31/O30</f>
        <v>#DIV/0!</v>
      </c>
    </row>
    <row r="33" spans="1:15" ht="33" customHeight="1" x14ac:dyDescent="0.35">
      <c r="A33" s="88"/>
      <c r="B33" s="40">
        <v>25</v>
      </c>
      <c r="C33" s="23" t="s">
        <v>66</v>
      </c>
      <c r="D33" s="61" t="s">
        <v>138</v>
      </c>
      <c r="E33" s="62"/>
      <c r="F33" s="62"/>
      <c r="G33" s="63"/>
      <c r="H33" s="58"/>
      <c r="I33" s="59"/>
      <c r="J33" s="60"/>
      <c r="K33" s="18" t="s">
        <v>63</v>
      </c>
      <c r="L33" s="36"/>
      <c r="M33" s="37"/>
      <c r="N33" s="37"/>
      <c r="O33" s="37"/>
    </row>
    <row r="34" spans="1:15" ht="30" customHeight="1" x14ac:dyDescent="0.35">
      <c r="A34" s="88"/>
      <c r="B34" s="40">
        <v>26</v>
      </c>
      <c r="C34" s="17" t="s">
        <v>67</v>
      </c>
      <c r="D34" s="61" t="s">
        <v>68</v>
      </c>
      <c r="E34" s="62"/>
      <c r="F34" s="62"/>
      <c r="G34" s="63"/>
      <c r="H34" s="58" t="s">
        <v>69</v>
      </c>
      <c r="I34" s="59"/>
      <c r="J34" s="60"/>
      <c r="K34" s="18" t="s">
        <v>63</v>
      </c>
      <c r="L34" s="34" t="e">
        <f>L32-L33</f>
        <v>#DIV/0!</v>
      </c>
      <c r="M34" s="10" t="e">
        <f t="shared" ref="M34:O34" si="2">M32-M33</f>
        <v>#DIV/0!</v>
      </c>
      <c r="N34" s="10" t="e">
        <f t="shared" si="2"/>
        <v>#DIV/0!</v>
      </c>
      <c r="O34" s="10" t="e">
        <f t="shared" si="2"/>
        <v>#DIV/0!</v>
      </c>
    </row>
    <row r="35" spans="1:15" ht="30" customHeight="1" x14ac:dyDescent="0.35">
      <c r="A35" s="88"/>
      <c r="B35" s="40">
        <v>27</v>
      </c>
      <c r="C35" s="17" t="s">
        <v>72</v>
      </c>
      <c r="D35" s="57" t="s">
        <v>71</v>
      </c>
      <c r="E35" s="57"/>
      <c r="F35" s="57"/>
      <c r="G35" s="57"/>
      <c r="H35" s="58" t="s">
        <v>73</v>
      </c>
      <c r="I35" s="59"/>
      <c r="J35" s="60"/>
      <c r="K35" s="24" t="s">
        <v>70</v>
      </c>
      <c r="L35" s="34" t="e">
        <f>L11-L34</f>
        <v>#DIV/0!</v>
      </c>
      <c r="M35" s="10" t="e">
        <f>M11-M34</f>
        <v>#DIV/0!</v>
      </c>
      <c r="N35" s="10" t="e">
        <f>N11-N34</f>
        <v>#DIV/0!</v>
      </c>
      <c r="O35" s="10" t="e">
        <f>O11-O34</f>
        <v>#DIV/0!</v>
      </c>
    </row>
    <row r="36" spans="1:15" ht="18.75" customHeight="1" x14ac:dyDescent="0.35">
      <c r="A36" s="88"/>
      <c r="B36" s="40">
        <v>28</v>
      </c>
      <c r="C36" s="20" t="s">
        <v>74</v>
      </c>
      <c r="D36" s="57" t="s">
        <v>75</v>
      </c>
      <c r="E36" s="57"/>
      <c r="F36" s="57"/>
      <c r="G36" s="57"/>
      <c r="H36" s="58" t="s">
        <v>76</v>
      </c>
      <c r="I36" s="59"/>
      <c r="J36" s="60"/>
      <c r="K36" s="9" t="s">
        <v>35</v>
      </c>
      <c r="L36" s="34" t="e">
        <f>L28+(L34/L32)*L31</f>
        <v>#DIV/0!</v>
      </c>
      <c r="M36" s="10" t="e">
        <f t="shared" ref="M36:O36" si="3">M28+(M34/M32)*M31</f>
        <v>#DIV/0!</v>
      </c>
      <c r="N36" s="10" t="e">
        <f t="shared" si="3"/>
        <v>#DIV/0!</v>
      </c>
      <c r="O36" s="10" t="e">
        <f t="shared" si="3"/>
        <v>#DIV/0!</v>
      </c>
    </row>
    <row r="37" spans="1:15" ht="30" customHeight="1" x14ac:dyDescent="0.35">
      <c r="A37" s="88"/>
      <c r="B37" s="40">
        <v>29</v>
      </c>
      <c r="C37" s="20" t="s">
        <v>77</v>
      </c>
      <c r="D37" s="57" t="s">
        <v>79</v>
      </c>
      <c r="E37" s="57"/>
      <c r="F37" s="57"/>
      <c r="G37" s="57"/>
      <c r="H37" s="58"/>
      <c r="I37" s="59"/>
      <c r="J37" s="60"/>
      <c r="K37" s="27" t="s">
        <v>80</v>
      </c>
      <c r="L37" s="36"/>
      <c r="M37" s="37"/>
      <c r="N37" s="37"/>
      <c r="O37" s="37"/>
    </row>
    <row r="38" spans="1:15" ht="30" customHeight="1" x14ac:dyDescent="0.35">
      <c r="A38" s="88"/>
      <c r="B38" s="40">
        <v>30</v>
      </c>
      <c r="C38" s="20" t="s">
        <v>78</v>
      </c>
      <c r="D38" s="57" t="s">
        <v>81</v>
      </c>
      <c r="E38" s="57"/>
      <c r="F38" s="57"/>
      <c r="G38" s="57"/>
      <c r="H38" s="58"/>
      <c r="I38" s="59"/>
      <c r="J38" s="60"/>
      <c r="K38" s="27" t="s">
        <v>80</v>
      </c>
      <c r="L38" s="36"/>
      <c r="M38" s="37"/>
      <c r="N38" s="37"/>
      <c r="O38" s="37"/>
    </row>
    <row r="39" spans="1:15" ht="18.75" customHeight="1" x14ac:dyDescent="0.35">
      <c r="A39" s="88"/>
      <c r="B39" s="40">
        <v>31</v>
      </c>
      <c r="C39" s="20" t="s">
        <v>82</v>
      </c>
      <c r="D39" s="57" t="s">
        <v>83</v>
      </c>
      <c r="E39" s="57"/>
      <c r="F39" s="57"/>
      <c r="G39" s="57"/>
      <c r="H39" s="58"/>
      <c r="I39" s="59"/>
      <c r="J39" s="60"/>
      <c r="K39" s="50" t="s">
        <v>126</v>
      </c>
      <c r="L39" s="36"/>
      <c r="M39" s="37"/>
      <c r="N39" s="37"/>
      <c r="O39" s="37"/>
    </row>
    <row r="40" spans="1:15" ht="30" customHeight="1" x14ac:dyDescent="0.35">
      <c r="A40" s="88"/>
      <c r="B40" s="40">
        <v>32</v>
      </c>
      <c r="C40" s="20" t="s">
        <v>84</v>
      </c>
      <c r="D40" s="57" t="s">
        <v>85</v>
      </c>
      <c r="E40" s="57"/>
      <c r="F40" s="57"/>
      <c r="G40" s="57"/>
      <c r="H40" s="58"/>
      <c r="I40" s="59"/>
      <c r="J40" s="60"/>
      <c r="K40" s="27" t="s">
        <v>135</v>
      </c>
      <c r="L40" s="36"/>
      <c r="M40" s="37"/>
      <c r="N40" s="37"/>
      <c r="O40" s="37"/>
    </row>
    <row r="41" spans="1:15" ht="30" customHeight="1" x14ac:dyDescent="0.35">
      <c r="A41" s="88"/>
      <c r="B41" s="40">
        <v>33</v>
      </c>
      <c r="C41" s="20" t="s">
        <v>87</v>
      </c>
      <c r="D41" s="57" t="s">
        <v>88</v>
      </c>
      <c r="E41" s="57"/>
      <c r="F41" s="57"/>
      <c r="G41" s="57"/>
      <c r="H41" s="58"/>
      <c r="I41" s="59"/>
      <c r="J41" s="60"/>
      <c r="K41" s="24" t="s">
        <v>70</v>
      </c>
      <c r="L41" s="36"/>
      <c r="M41" s="37"/>
      <c r="N41" s="37"/>
      <c r="O41" s="37"/>
    </row>
    <row r="42" spans="1:15" ht="18.75" customHeight="1" x14ac:dyDescent="0.35">
      <c r="A42" s="88"/>
      <c r="B42" s="40">
        <v>34</v>
      </c>
      <c r="C42" s="20"/>
      <c r="D42" s="57" t="s">
        <v>134</v>
      </c>
      <c r="E42" s="57"/>
      <c r="F42" s="57"/>
      <c r="G42" s="57"/>
      <c r="H42" s="58" t="s">
        <v>86</v>
      </c>
      <c r="I42" s="59"/>
      <c r="J42" s="60"/>
      <c r="K42" s="51" t="s">
        <v>126</v>
      </c>
      <c r="L42" s="34" t="e">
        <f>(L37/L38)^0.14</f>
        <v>#DIV/0!</v>
      </c>
      <c r="M42" s="10" t="e">
        <f t="shared" ref="M42:O42" si="4">(M37/M38)^0.14</f>
        <v>#DIV/0!</v>
      </c>
      <c r="N42" s="10" t="e">
        <f t="shared" si="4"/>
        <v>#DIV/0!</v>
      </c>
      <c r="O42" s="10" t="e">
        <f t="shared" si="4"/>
        <v>#DIV/0!</v>
      </c>
    </row>
    <row r="43" spans="1:15" ht="18.75" customHeight="1" x14ac:dyDescent="0.35">
      <c r="A43" s="88"/>
      <c r="B43" s="40">
        <v>35</v>
      </c>
      <c r="C43" s="20" t="s">
        <v>89</v>
      </c>
      <c r="D43" s="57" t="s">
        <v>90</v>
      </c>
      <c r="E43" s="57"/>
      <c r="F43" s="57"/>
      <c r="G43" s="57"/>
      <c r="H43" s="58" t="s">
        <v>91</v>
      </c>
      <c r="I43" s="59"/>
      <c r="J43" s="60"/>
      <c r="K43" s="51" t="s">
        <v>126</v>
      </c>
      <c r="L43" s="34" t="e">
        <f>(L40*L38)/L41</f>
        <v>#DIV/0!</v>
      </c>
      <c r="M43" s="10" t="e">
        <f t="shared" ref="M43:O43" si="5">(M40*M38)/M41</f>
        <v>#DIV/0!</v>
      </c>
      <c r="N43" s="10" t="e">
        <f t="shared" si="5"/>
        <v>#DIV/0!</v>
      </c>
      <c r="O43" s="10" t="e">
        <f t="shared" si="5"/>
        <v>#DIV/0!</v>
      </c>
    </row>
    <row r="44" spans="1:15" ht="18.75" customHeight="1" x14ac:dyDescent="0.35">
      <c r="A44" s="88"/>
      <c r="B44" s="40">
        <v>36</v>
      </c>
      <c r="C44" s="20" t="s">
        <v>92</v>
      </c>
      <c r="D44" s="57"/>
      <c r="E44" s="57"/>
      <c r="F44" s="57"/>
      <c r="G44" s="57"/>
      <c r="H44" s="58" t="s">
        <v>93</v>
      </c>
      <c r="I44" s="59"/>
      <c r="J44" s="60"/>
      <c r="K44" s="51" t="s">
        <v>126</v>
      </c>
      <c r="L44" s="34" t="e">
        <f>L43^(2/3)</f>
        <v>#DIV/0!</v>
      </c>
      <c r="M44" s="10" t="e">
        <f t="shared" ref="M44:O44" si="6">M43^(2/3)</f>
        <v>#DIV/0!</v>
      </c>
      <c r="N44" s="10" t="e">
        <f t="shared" si="6"/>
        <v>#DIV/0!</v>
      </c>
      <c r="O44" s="10" t="e">
        <f t="shared" si="6"/>
        <v>#DIV/0!</v>
      </c>
    </row>
    <row r="45" spans="1:15" ht="30" customHeight="1" x14ac:dyDescent="0.35">
      <c r="A45" s="88"/>
      <c r="B45" s="40">
        <v>37</v>
      </c>
      <c r="C45" s="20" t="s">
        <v>95</v>
      </c>
      <c r="D45" s="57" t="s">
        <v>94</v>
      </c>
      <c r="E45" s="57"/>
      <c r="F45" s="57"/>
      <c r="G45" s="57"/>
      <c r="H45" s="58" t="s">
        <v>96</v>
      </c>
      <c r="I45" s="59"/>
      <c r="J45" s="60"/>
      <c r="K45" s="27" t="s">
        <v>97</v>
      </c>
      <c r="L45" s="34" t="e">
        <f>L29/L13</f>
        <v>#DIV/0!</v>
      </c>
      <c r="M45" s="10" t="e">
        <f>M29/L13</f>
        <v>#DIV/0!</v>
      </c>
      <c r="N45" s="10" t="e">
        <f>N29/L13</f>
        <v>#DIV/0!</v>
      </c>
      <c r="O45" s="10" t="e">
        <f>O29/L13</f>
        <v>#DIV/0!</v>
      </c>
    </row>
    <row r="46" spans="1:15" ht="18.75" customHeight="1" x14ac:dyDescent="0.35">
      <c r="A46" s="88"/>
      <c r="B46" s="26">
        <v>38</v>
      </c>
      <c r="C46" s="17" t="s">
        <v>98</v>
      </c>
      <c r="D46" s="54" t="s">
        <v>99</v>
      </c>
      <c r="E46" s="55"/>
      <c r="F46" s="55"/>
      <c r="G46" s="56"/>
      <c r="H46" s="58" t="s">
        <v>102</v>
      </c>
      <c r="I46" s="59"/>
      <c r="J46" s="60"/>
      <c r="K46" s="27" t="s">
        <v>131</v>
      </c>
      <c r="L46" s="34" t="e">
        <f>(L38/(224500*L39))</f>
        <v>#DIV/0!</v>
      </c>
      <c r="M46" s="10" t="e">
        <f>(M38/(224500*M39))</f>
        <v>#DIV/0!</v>
      </c>
      <c r="N46" s="10" t="e">
        <f>(N38/(224500*N39))</f>
        <v>#DIV/0!</v>
      </c>
      <c r="O46" s="10" t="e">
        <f>(O38/(224500*O39))</f>
        <v>#DIV/0!</v>
      </c>
    </row>
    <row r="47" spans="1:15" ht="18.75" customHeight="1" x14ac:dyDescent="0.25">
      <c r="A47" s="88"/>
      <c r="B47" s="40">
        <v>39</v>
      </c>
      <c r="C47" s="20" t="s">
        <v>100</v>
      </c>
      <c r="D47" s="57" t="s">
        <v>101</v>
      </c>
      <c r="E47" s="57"/>
      <c r="F47" s="57"/>
      <c r="G47" s="57"/>
      <c r="H47" s="58" t="s">
        <v>103</v>
      </c>
      <c r="I47" s="59"/>
      <c r="J47" s="60"/>
      <c r="K47" s="51" t="s">
        <v>126</v>
      </c>
      <c r="L47" s="34" t="e">
        <f>(L35/(L45*L40))*(L44*L42)</f>
        <v>#DIV/0!</v>
      </c>
      <c r="M47" s="10" t="e">
        <f t="shared" ref="M47:O47" si="7">(M35/(M45*M40))*(M44*M42)</f>
        <v>#DIV/0!</v>
      </c>
      <c r="N47" s="10" t="e">
        <f t="shared" si="7"/>
        <v>#DIV/0!</v>
      </c>
      <c r="O47" s="10" t="e">
        <f t="shared" si="7"/>
        <v>#DIV/0!</v>
      </c>
    </row>
    <row r="48" spans="1:15" ht="18.75" customHeight="1" x14ac:dyDescent="0.35">
      <c r="A48" s="88"/>
      <c r="B48" s="39">
        <v>40</v>
      </c>
      <c r="C48" s="25" t="s">
        <v>104</v>
      </c>
      <c r="D48" s="54" t="s">
        <v>105</v>
      </c>
      <c r="E48" s="55"/>
      <c r="F48" s="55"/>
      <c r="G48" s="56"/>
      <c r="H48" s="58" t="s">
        <v>106</v>
      </c>
      <c r="I48" s="59"/>
      <c r="J48" s="60"/>
      <c r="K48" s="9" t="s">
        <v>107</v>
      </c>
      <c r="L48" s="34" t="e">
        <f>L45/(224500*L39)</f>
        <v>#DIV/0!</v>
      </c>
      <c r="M48" s="10" t="e">
        <f>M45/(224500*M39)</f>
        <v>#DIV/0!</v>
      </c>
      <c r="N48" s="10" t="e">
        <f>N45/(224500*N39)</f>
        <v>#DIV/0!</v>
      </c>
      <c r="O48" s="10" t="e">
        <f>O45/(224500*O39)</f>
        <v>#DIV/0!</v>
      </c>
    </row>
    <row r="49" spans="1:15" ht="18.75" customHeight="1" x14ac:dyDescent="0.35">
      <c r="A49" s="88"/>
      <c r="B49" s="39">
        <v>41</v>
      </c>
      <c r="C49" s="17" t="s">
        <v>109</v>
      </c>
      <c r="D49" s="54" t="s">
        <v>108</v>
      </c>
      <c r="E49" s="55"/>
      <c r="F49" s="55"/>
      <c r="G49" s="56"/>
      <c r="H49" s="58" t="s">
        <v>110</v>
      </c>
      <c r="I49" s="59"/>
      <c r="J49" s="60"/>
      <c r="K49" s="52" t="s">
        <v>126</v>
      </c>
      <c r="L49" s="34" t="e">
        <f>(L46*L8)/(12*L48)</f>
        <v>#DIV/0!</v>
      </c>
      <c r="M49" s="10" t="e">
        <f>(M46*M8)/(12*M48)</f>
        <v>#DIV/0!</v>
      </c>
      <c r="N49" s="10" t="e">
        <f>(N46*N8)/(12*N48)</f>
        <v>#DIV/0!</v>
      </c>
      <c r="O49" s="10" t="e">
        <f>(O46*O8)/(12*O48)</f>
        <v>#DIV/0!</v>
      </c>
    </row>
    <row r="50" spans="1:15" ht="30" customHeight="1" x14ac:dyDescent="0.35">
      <c r="A50" s="88"/>
      <c r="B50" s="26">
        <v>42</v>
      </c>
      <c r="C50" s="20" t="s">
        <v>111</v>
      </c>
      <c r="D50" s="57" t="s">
        <v>112</v>
      </c>
      <c r="E50" s="57"/>
      <c r="F50" s="57"/>
      <c r="G50" s="57"/>
      <c r="H50" s="58"/>
      <c r="I50" s="59"/>
      <c r="J50" s="60"/>
      <c r="K50" s="21" t="s">
        <v>113</v>
      </c>
      <c r="L50" s="36"/>
      <c r="M50" s="37"/>
      <c r="N50" s="37"/>
      <c r="O50" s="37"/>
    </row>
    <row r="51" spans="1:15" ht="30" customHeight="1" x14ac:dyDescent="0.35">
      <c r="A51" s="88"/>
      <c r="B51" s="40">
        <v>43</v>
      </c>
      <c r="C51" s="20" t="s">
        <v>114</v>
      </c>
      <c r="D51" s="57" t="s">
        <v>136</v>
      </c>
      <c r="E51" s="57"/>
      <c r="F51" s="57"/>
      <c r="G51" s="57"/>
      <c r="H51" s="58"/>
      <c r="I51" s="59"/>
      <c r="J51" s="60"/>
      <c r="K51" s="21" t="s">
        <v>113</v>
      </c>
      <c r="L51" s="36"/>
      <c r="M51" s="37"/>
      <c r="N51" s="37"/>
      <c r="O51" s="37"/>
    </row>
    <row r="52" spans="1:15" ht="33" customHeight="1" x14ac:dyDescent="0.35">
      <c r="A52" s="88"/>
      <c r="B52" s="40">
        <v>44</v>
      </c>
      <c r="C52" s="29" t="s">
        <v>115</v>
      </c>
      <c r="D52" s="57" t="s">
        <v>116</v>
      </c>
      <c r="E52" s="57"/>
      <c r="F52" s="57"/>
      <c r="G52" s="57"/>
      <c r="H52" s="58" t="s">
        <v>122</v>
      </c>
      <c r="I52" s="59"/>
      <c r="J52" s="60"/>
      <c r="K52" s="18" t="s">
        <v>117</v>
      </c>
      <c r="L52" s="34" t="e">
        <f>(L50-L51)/L16</f>
        <v>#DIV/0!</v>
      </c>
      <c r="M52" s="10" t="e">
        <f>(M50-M51)/L16</f>
        <v>#DIV/0!</v>
      </c>
      <c r="N52" s="10" t="e">
        <f>(N50-N51)/L16</f>
        <v>#DIV/0!</v>
      </c>
      <c r="O52" s="10" t="e">
        <f>(O50-O51)/L16</f>
        <v>#DIV/0!</v>
      </c>
    </row>
    <row r="53" spans="1:15" ht="18.75" customHeight="1" x14ac:dyDescent="0.25">
      <c r="A53" s="88"/>
      <c r="B53" s="26">
        <v>45</v>
      </c>
      <c r="C53" s="17" t="s">
        <v>118</v>
      </c>
      <c r="D53" s="54" t="s">
        <v>119</v>
      </c>
      <c r="E53" s="55"/>
      <c r="F53" s="55"/>
      <c r="G53" s="56"/>
      <c r="H53" s="58" t="s">
        <v>120</v>
      </c>
      <c r="I53" s="59"/>
      <c r="J53" s="60"/>
      <c r="K53" s="53" t="s">
        <v>126</v>
      </c>
      <c r="L53" s="34" t="e">
        <f>(1.34*L8*L52)/((L48^2)*L42)</f>
        <v>#DIV/0!</v>
      </c>
      <c r="M53" s="10" t="e">
        <f>(1.34*M8*M52)/((M48^2)*M42)</f>
        <v>#DIV/0!</v>
      </c>
      <c r="N53" s="10" t="e">
        <f>(1.34*N8*N52)/((N48^2)*N42)</f>
        <v>#DIV/0!</v>
      </c>
      <c r="O53" s="10" t="e">
        <f>(1.34*O8*O52)/((O48^2)*O42)</f>
        <v>#DIV/0!</v>
      </c>
    </row>
    <row r="54" spans="1:15" ht="18.75" customHeight="1" x14ac:dyDescent="0.25">
      <c r="A54" s="88"/>
      <c r="B54" s="40">
        <v>46</v>
      </c>
      <c r="C54" s="20"/>
      <c r="D54" s="57" t="s">
        <v>139</v>
      </c>
      <c r="E54" s="57"/>
      <c r="F54" s="57"/>
      <c r="G54" s="57"/>
      <c r="H54" s="58"/>
      <c r="I54" s="59"/>
      <c r="J54" s="60"/>
      <c r="K54" s="53" t="s">
        <v>126</v>
      </c>
      <c r="L54" s="42" t="s">
        <v>126</v>
      </c>
      <c r="M54" s="43" t="s">
        <v>126</v>
      </c>
      <c r="N54" s="43" t="s">
        <v>126</v>
      </c>
      <c r="O54" s="43" t="s">
        <v>126</v>
      </c>
    </row>
    <row r="55" spans="1:15" ht="18.75" customHeight="1" x14ac:dyDescent="0.25">
      <c r="A55" s="89"/>
      <c r="B55" s="40">
        <v>47</v>
      </c>
      <c r="C55" s="20"/>
      <c r="D55" s="57" t="s">
        <v>140</v>
      </c>
      <c r="E55" s="57"/>
      <c r="F55" s="57"/>
      <c r="G55" s="57"/>
      <c r="H55" s="58"/>
      <c r="I55" s="59"/>
      <c r="J55" s="60"/>
      <c r="K55" s="53" t="s">
        <v>126</v>
      </c>
      <c r="L55" s="42" t="s">
        <v>126</v>
      </c>
      <c r="M55" s="43" t="s">
        <v>126</v>
      </c>
      <c r="N55" s="43" t="s">
        <v>126</v>
      </c>
      <c r="O55" s="43" t="s">
        <v>126</v>
      </c>
    </row>
  </sheetData>
  <mergeCells count="113">
    <mergeCell ref="A19:A29"/>
    <mergeCell ref="A30:A55"/>
    <mergeCell ref="H13:J13"/>
    <mergeCell ref="A1:O2"/>
    <mergeCell ref="D8:G8"/>
    <mergeCell ref="H8:J8"/>
    <mergeCell ref="H9:J9"/>
    <mergeCell ref="D9:G9"/>
    <mergeCell ref="D10:G10"/>
    <mergeCell ref="H10:J10"/>
    <mergeCell ref="D11:G11"/>
    <mergeCell ref="H11:J11"/>
    <mergeCell ref="D7:G7"/>
    <mergeCell ref="L4:O4"/>
    <mergeCell ref="D6:G6"/>
    <mergeCell ref="H6:J6"/>
    <mergeCell ref="L6:O6"/>
    <mergeCell ref="H7:J7"/>
    <mergeCell ref="L7:O7"/>
    <mergeCell ref="A7:A16"/>
    <mergeCell ref="D14:G14"/>
    <mergeCell ref="D15:G15"/>
    <mergeCell ref="D16:G16"/>
    <mergeCell ref="H14:J14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D12:G12"/>
    <mergeCell ref="D13:G13"/>
    <mergeCell ref="H12:J12"/>
    <mergeCell ref="L17:O17"/>
    <mergeCell ref="D19:G19"/>
    <mergeCell ref="D20:G20"/>
    <mergeCell ref="D21:G21"/>
    <mergeCell ref="D22:G22"/>
    <mergeCell ref="D23:G23"/>
    <mergeCell ref="H19:J19"/>
    <mergeCell ref="H20:J20"/>
    <mergeCell ref="H21:J21"/>
    <mergeCell ref="H22:J22"/>
    <mergeCell ref="H23:J23"/>
    <mergeCell ref="H15:J15"/>
    <mergeCell ref="H16:J16"/>
    <mergeCell ref="D24:G24"/>
    <mergeCell ref="D25:G25"/>
    <mergeCell ref="D26:G26"/>
    <mergeCell ref="H33:J33"/>
    <mergeCell ref="H34:J34"/>
    <mergeCell ref="H35:J35"/>
    <mergeCell ref="D33:G33"/>
    <mergeCell ref="D34:G34"/>
    <mergeCell ref="D27:G27"/>
    <mergeCell ref="D28:G28"/>
    <mergeCell ref="H24:J24"/>
    <mergeCell ref="H26:J26"/>
    <mergeCell ref="H27:J27"/>
    <mergeCell ref="H28:J28"/>
    <mergeCell ref="H29:J29"/>
    <mergeCell ref="H25:J25"/>
    <mergeCell ref="D29:G29"/>
    <mergeCell ref="D30:G30"/>
    <mergeCell ref="D31:G31"/>
    <mergeCell ref="H31:J31"/>
    <mergeCell ref="D32:G32"/>
    <mergeCell ref="H30:J30"/>
    <mergeCell ref="H32:J32"/>
    <mergeCell ref="H36:J36"/>
    <mergeCell ref="H37:J37"/>
    <mergeCell ref="H38:J38"/>
    <mergeCell ref="H39:J39"/>
    <mergeCell ref="D40:G40"/>
    <mergeCell ref="H40:J40"/>
    <mergeCell ref="D35:G35"/>
    <mergeCell ref="D36:G36"/>
    <mergeCell ref="D37:G37"/>
    <mergeCell ref="D38:G38"/>
    <mergeCell ref="D39:G39"/>
    <mergeCell ref="H41:J41"/>
    <mergeCell ref="H42:J42"/>
    <mergeCell ref="H43:J43"/>
    <mergeCell ref="H44:J44"/>
    <mergeCell ref="H45:J45"/>
    <mergeCell ref="D41:G41"/>
    <mergeCell ref="D42:G42"/>
    <mergeCell ref="D43:G43"/>
    <mergeCell ref="D44:G44"/>
    <mergeCell ref="D45:G45"/>
    <mergeCell ref="D52:G52"/>
    <mergeCell ref="D53:G53"/>
    <mergeCell ref="D54:G54"/>
    <mergeCell ref="D55:G55"/>
    <mergeCell ref="H52:J52"/>
    <mergeCell ref="H54:J54"/>
    <mergeCell ref="H55:J55"/>
    <mergeCell ref="H47:J47"/>
    <mergeCell ref="H48:J48"/>
    <mergeCell ref="H53:J53"/>
    <mergeCell ref="D46:G46"/>
    <mergeCell ref="D47:G47"/>
    <mergeCell ref="D48:G48"/>
    <mergeCell ref="H46:J46"/>
    <mergeCell ref="D49:G49"/>
    <mergeCell ref="D50:G50"/>
    <mergeCell ref="D51:G51"/>
    <mergeCell ref="H49:J49"/>
    <mergeCell ref="H50:J50"/>
    <mergeCell ref="H51:J51"/>
  </mergeCells>
  <pageMargins left="0.25" right="0.25" top="0.75" bottom="0.75" header="0.3" footer="0.3"/>
  <pageSetup orientation="landscape" r:id="rId1"/>
  <headerFooter>
    <oddFooter xml:space="preserve">&amp;LPage &amp;P of &amp;N&amp;RForm 410-7 (IP Units)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410-7 IP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2011-07-11T17:18:31Z</cp:lastPrinted>
  <dcterms:created xsi:type="dcterms:W3CDTF">2011-06-24T14:01:49Z</dcterms:created>
  <dcterms:modified xsi:type="dcterms:W3CDTF">2023-04-20T15:18:46Z</dcterms:modified>
</cp:coreProperties>
</file>