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15300" windowHeight="9000" activeTab="1"/>
  </bookViews>
  <sheets>
    <sheet name="Revision History" sheetId="3" r:id="rId1"/>
    <sheet name="AHRI Combustion Eqn" sheetId="1" r:id="rId2"/>
    <sheet name="Humidity Ratio" sheetId="2" r:id="rId3"/>
  </sheets>
  <definedNames>
    <definedName name="HLfuel">'AHRI Combustion Eqn'!$E$27:$H$38</definedName>
  </definedNames>
  <calcPr calcId="125725"/>
</workbook>
</file>

<file path=xl/calcChain.xml><?xml version="1.0" encoding="utf-8"?>
<calcChain xmlns="http://schemas.openxmlformats.org/spreadsheetml/2006/main">
  <c r="D20" i="1"/>
  <c r="M10"/>
  <c r="L10"/>
  <c r="K10"/>
  <c r="G10"/>
  <c r="H20"/>
  <c r="B31"/>
  <c r="B38"/>
  <c r="B37"/>
  <c r="B36"/>
  <c r="B35"/>
  <c r="B34"/>
  <c r="B33"/>
  <c r="B32"/>
  <c r="D10" s="1"/>
  <c r="B30"/>
  <c r="B29"/>
  <c r="B28"/>
  <c r="B27"/>
  <c r="E10" l="1"/>
  <c r="H21" s="1"/>
  <c r="J10"/>
  <c r="I10"/>
  <c r="G21" l="1"/>
  <c r="D21"/>
  <c r="D15"/>
  <c r="F10"/>
  <c r="E21" s="1"/>
  <c r="H10"/>
  <c r="F15" l="1"/>
  <c r="E15"/>
  <c r="G15" s="1"/>
  <c r="H15" l="1"/>
  <c r="I15" s="1"/>
  <c r="F21" l="1"/>
  <c r="I21" s="1"/>
</calcChain>
</file>

<file path=xl/sharedStrings.xml><?xml version="1.0" encoding="utf-8"?>
<sst xmlns="http://schemas.openxmlformats.org/spreadsheetml/2006/main" count="146" uniqueCount="115">
  <si>
    <t>ENTER THE INPUTS:</t>
  </si>
  <si>
    <t>O2 (%)</t>
  </si>
  <si>
    <t>CO (ppm)</t>
  </si>
  <si>
    <t>STK TEMP (F)</t>
  </si>
  <si>
    <t>AIR TEMP (F)</t>
  </si>
  <si>
    <t>FUEL</t>
  </si>
  <si>
    <t>CO2</t>
  </si>
  <si>
    <t>EA</t>
  </si>
  <si>
    <t>OUTPUT:</t>
  </si>
  <si>
    <t>Item</t>
  </si>
  <si>
    <t>NG</t>
  </si>
  <si>
    <t>OIL 2</t>
  </si>
  <si>
    <t>OIL 6</t>
  </si>
  <si>
    <t>C (% wt)</t>
  </si>
  <si>
    <t>Carbon</t>
  </si>
  <si>
    <t>H (%wt)</t>
  </si>
  <si>
    <t>Hydrogen</t>
  </si>
  <si>
    <t>S (%wt)</t>
  </si>
  <si>
    <t>Sulfur</t>
  </si>
  <si>
    <t>HHV</t>
  </si>
  <si>
    <t xml:space="preserve">December 2012 </t>
  </si>
  <si>
    <t>AHRI- 1260 P Combustion Calculations</t>
  </si>
  <si>
    <t>K2</t>
  </si>
  <si>
    <t>K1</t>
  </si>
  <si>
    <t>K3</t>
  </si>
  <si>
    <t>K4</t>
  </si>
  <si>
    <t>M(as)</t>
  </si>
  <si>
    <t>M(wf)</t>
  </si>
  <si>
    <t>M(fgs)</t>
  </si>
  <si>
    <t>HHV (BTU/lb)</t>
  </si>
  <si>
    <t>Propane</t>
  </si>
  <si>
    <t>Delta T</t>
  </si>
  <si>
    <t>DFL</t>
  </si>
  <si>
    <t>WFL</t>
  </si>
  <si>
    <t>UBL</t>
  </si>
  <si>
    <t>M(a)</t>
  </si>
  <si>
    <t>M(fg)</t>
  </si>
  <si>
    <t xml:space="preserve">M(wa) </t>
  </si>
  <si>
    <t>HR(a)</t>
  </si>
  <si>
    <t>HR(s)</t>
  </si>
  <si>
    <t>M(wc)</t>
  </si>
  <si>
    <t>M(wfg)</t>
  </si>
  <si>
    <t>Ceff</t>
  </si>
  <si>
    <t>Hcond</t>
  </si>
  <si>
    <t>Fuel Table</t>
  </si>
  <si>
    <t>Humidity Ratio</t>
  </si>
  <si>
    <t>T(F)</t>
  </si>
  <si>
    <t>LbH2O/Lb Dry Air</t>
  </si>
  <si>
    <t>COAF</t>
  </si>
  <si>
    <t>O2 Ref</t>
  </si>
  <si>
    <t>M(wf) (Lb H2O/Lb Fuel)</t>
  </si>
  <si>
    <t>M(as) Lb Air/ Lb Fuel</t>
  </si>
  <si>
    <t>M(fgs) Lb FG / Lb Fuel</t>
  </si>
  <si>
    <t>Definitions</t>
  </si>
  <si>
    <t>INTERMEDIATE CALCULATIONS:</t>
  </si>
  <si>
    <t>CO2 theoretical maximum constant</t>
  </si>
  <si>
    <t>Wet Flue gas constant</t>
  </si>
  <si>
    <t xml:space="preserve">K4 </t>
  </si>
  <si>
    <t>Unburned Carbon loss constant</t>
  </si>
  <si>
    <t xml:space="preserve">Excess air approximation </t>
  </si>
  <si>
    <t>Carbon Dioxide in fluegas (%)</t>
  </si>
  <si>
    <t>Carbon Monoxide air free (ppm)</t>
  </si>
  <si>
    <t>O2</t>
  </si>
  <si>
    <t>Oxygen, measured in flue gas (%)</t>
  </si>
  <si>
    <t>Net Stack temperature (F)</t>
  </si>
  <si>
    <t>T(f)</t>
  </si>
  <si>
    <t>Flue Temperature (F)</t>
  </si>
  <si>
    <t>T(i)</t>
  </si>
  <si>
    <t>Inlet Temperature (F)</t>
  </si>
  <si>
    <t>Dry flue gas loss, gross basis (%)</t>
  </si>
  <si>
    <t>Wet Flue gas loss, gross basis (%)</t>
  </si>
  <si>
    <t>Unburned carbon loss (%)</t>
  </si>
  <si>
    <t>Humidity Ratio for combustion air (Lb H2O / Lb dry air)</t>
  </si>
  <si>
    <t>Humidity Ratio for flue gas (Lb H2O / Lb dry air)</t>
  </si>
  <si>
    <t>Heat of condensation (BTU / Lb H2O)</t>
  </si>
  <si>
    <t>Mass of combustion air (Lb air/ Lb fuel)</t>
  </si>
  <si>
    <t>Mass of flue gas (Lb of dry flue gas / Lb air)</t>
  </si>
  <si>
    <t>M(wa)</t>
  </si>
  <si>
    <t>Mass of water vapor in combustion air (Lb H2O / Lb fuel)</t>
  </si>
  <si>
    <t>Mass of water vapor remaining in flue gas (Lb H2O / Lb fuel)</t>
  </si>
  <si>
    <t>Mass of condensate (Lb H2O / Lb fuel)</t>
  </si>
  <si>
    <t>Stoichiometric mass of combustion air (Lb H2O /Lb fuel)</t>
  </si>
  <si>
    <t>Stoichiometric mass of flue gas (Lb H2O /Lb fuel)</t>
  </si>
  <si>
    <t>Mass of water generated from fuel (Lb H2O / Lb fuel)</t>
  </si>
  <si>
    <t>Gain in efficiency due to condensation of water vapor (%)</t>
  </si>
  <si>
    <t>Higher Heating Value of fuel (BTU / Lb fuel)</t>
  </si>
  <si>
    <t>Dry flue gas constant, gross basis ( Cp = 0.257 BTU/Lb R or 7.19 BTU/Lbmol R)</t>
  </si>
  <si>
    <t>December 2012</t>
  </si>
  <si>
    <t>AHRI Combustion Equation Calculator</t>
  </si>
  <si>
    <t>Content Revision History</t>
  </si>
  <si>
    <t>Rev</t>
  </si>
  <si>
    <t>Date</t>
  </si>
  <si>
    <t>Description</t>
  </si>
  <si>
    <t>Author(s)</t>
  </si>
  <si>
    <t>A</t>
  </si>
  <si>
    <t>12.13.12</t>
  </si>
  <si>
    <t>Create preliminary calculator using AHRI combustion equation set.  IP version</t>
  </si>
  <si>
    <t>DJD/DK</t>
  </si>
  <si>
    <t>CO2 (%)</t>
  </si>
  <si>
    <t>EA (%)</t>
  </si>
  <si>
    <t>COAF (ppm)</t>
  </si>
  <si>
    <t>SL (%)</t>
  </si>
  <si>
    <t>B</t>
  </si>
  <si>
    <t>12.18.12</t>
  </si>
  <si>
    <t>Add pull down for fuel, modify spreadsheet to take O2 or CO2 as input, and add some additional input description</t>
  </si>
  <si>
    <t xml:space="preserve">C </t>
  </si>
  <si>
    <t>Added O2/CO2 update in output section</t>
  </si>
  <si>
    <t>Select O2 or CO2</t>
  </si>
  <si>
    <t>Gross EFF (%)</t>
  </si>
  <si>
    <t>DFLnet</t>
  </si>
  <si>
    <t>UBLnet</t>
  </si>
  <si>
    <t>Ceffnet</t>
  </si>
  <si>
    <t>D</t>
  </si>
  <si>
    <t>Preliminary mods for net calculations and misc changes</t>
  </si>
  <si>
    <t>2.13.13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</si>
</sst>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/>
    <xf numFmtId="164" fontId="0" fillId="0" borderId="0" xfId="0" applyNumberFormat="1" applyBorder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164" fontId="0" fillId="0" borderId="1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4" fillId="3" borderId="5" xfId="0" applyNumberFormat="1" applyFont="1" applyFill="1" applyBorder="1" applyAlignment="1" applyProtection="1">
      <alignment horizontal="center" vertical="center"/>
    </xf>
    <xf numFmtId="164" fontId="4" fillId="3" borderId="6" xfId="0" applyNumberFormat="1" applyFont="1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0" xfId="0" quotePrefix="1"/>
    <xf numFmtId="0" fontId="2" fillId="0" borderId="0" xfId="0" applyFont="1"/>
    <xf numFmtId="0" fontId="0" fillId="0" borderId="0" xfId="0" applyBorder="1"/>
    <xf numFmtId="0" fontId="0" fillId="4" borderId="1" xfId="0" applyFill="1" applyBorder="1"/>
    <xf numFmtId="0" fontId="0" fillId="0" borderId="1" xfId="0" applyBorder="1"/>
    <xf numFmtId="0" fontId="0" fillId="5" borderId="1" xfId="0" quotePrefix="1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</xf>
    <xf numFmtId="0" fontId="0" fillId="4" borderId="1" xfId="0" applyFill="1" applyBorder="1" applyAlignment="1">
      <alignment horizontal="center"/>
    </xf>
    <xf numFmtId="15" fontId="0" fillId="0" borderId="0" xfId="0" quotePrefix="1" applyNumberFormat="1" applyProtection="1"/>
    <xf numFmtId="0" fontId="5" fillId="0" borderId="0" xfId="0" applyFont="1" applyAlignment="1" applyProtection="1">
      <alignment horizontal="left"/>
    </xf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0" fontId="0" fillId="0" borderId="1" xfId="0" quotePrefix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1" fontId="4" fillId="3" borderId="6" xfId="0" applyNumberFormat="1" applyFont="1" applyFill="1" applyBorder="1" applyAlignment="1" applyProtection="1">
      <alignment horizontal="center" vertical="center"/>
    </xf>
    <xf numFmtId="164" fontId="4" fillId="3" borderId="7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Humidity Ratio (Lb H20/ Lb Dry Air v. Temperature</a:t>
            </a:r>
            <a:r>
              <a:rPr lang="en-US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986683413039788"/>
          <c:y val="0.15884055698789973"/>
          <c:w val="0.81258071268698773"/>
          <c:h val="0.67428373167956179"/>
        </c:manualLayout>
      </c:layout>
      <c:scatterChart>
        <c:scatterStyle val="smoothMarker"/>
        <c:ser>
          <c:idx val="0"/>
          <c:order val="0"/>
          <c:marker>
            <c:symbol val="none"/>
          </c:marker>
          <c:trendline>
            <c:trendlineType val="exp"/>
            <c:dispEq val="1"/>
            <c:trendlineLbl>
              <c:layout/>
              <c:tx>
                <c:rich>
                  <a:bodyPr/>
                  <a:lstStyle/>
                  <a:p>
                    <a:pPr>
                      <a:defRPr sz="1200" baseline="0"/>
                    </a:pPr>
                    <a:r>
                      <a:rPr lang="en-US" sz="1400" baseline="0"/>
                      <a:t>y = 0.0013e</a:t>
                    </a:r>
                    <a:r>
                      <a:rPr lang="en-US" sz="1400" baseline="30000"/>
                      <a:t>0.0344x</a:t>
                    </a:r>
                    <a:endParaRPr lang="en-US" sz="1400"/>
                  </a:p>
                </c:rich>
              </c:tx>
              <c:numFmt formatCode="General" sourceLinked="0"/>
            </c:trendlineLbl>
          </c:trendline>
          <c:xVal>
            <c:numRef>
              <c:f>'Humidity Ratio'!$A$4:$A$18</c:f>
              <c:numCache>
                <c:formatCode>General</c:formatCode>
                <c:ptCount val="15"/>
                <c:pt idx="0">
                  <c:v>23</c:v>
                </c:pt>
                <c:pt idx="1">
                  <c:v>32</c:v>
                </c:pt>
                <c:pt idx="2">
                  <c:v>41</c:v>
                </c:pt>
                <c:pt idx="3">
                  <c:v>50</c:v>
                </c:pt>
                <c:pt idx="4">
                  <c:v>59</c:v>
                </c:pt>
                <c:pt idx="5">
                  <c:v>68</c:v>
                </c:pt>
                <c:pt idx="6">
                  <c:v>77</c:v>
                </c:pt>
                <c:pt idx="7">
                  <c:v>86</c:v>
                </c:pt>
                <c:pt idx="8">
                  <c:v>95</c:v>
                </c:pt>
                <c:pt idx="9">
                  <c:v>104</c:v>
                </c:pt>
                <c:pt idx="10">
                  <c:v>113</c:v>
                </c:pt>
                <c:pt idx="11">
                  <c:v>122</c:v>
                </c:pt>
                <c:pt idx="12">
                  <c:v>131</c:v>
                </c:pt>
                <c:pt idx="13">
                  <c:v>140</c:v>
                </c:pt>
                <c:pt idx="14">
                  <c:v>149</c:v>
                </c:pt>
              </c:numCache>
            </c:numRef>
          </c:xVal>
          <c:yVal>
            <c:numRef>
              <c:f>'Humidity Ratio'!$B$4:$B$18</c:f>
              <c:numCache>
                <c:formatCode>General</c:formatCode>
                <c:ptCount val="15"/>
                <c:pt idx="0">
                  <c:v>2.5000000000000001E-3</c:v>
                </c:pt>
                <c:pt idx="1">
                  <c:v>3.8E-3</c:v>
                </c:pt>
                <c:pt idx="2">
                  <c:v>5.4000000000000003E-3</c:v>
                </c:pt>
                <c:pt idx="3">
                  <c:v>7.7000000000000002E-3</c:v>
                </c:pt>
                <c:pt idx="4">
                  <c:v>1.0999999999999999E-2</c:v>
                </c:pt>
                <c:pt idx="5">
                  <c:v>1.4999999999999999E-2</c:v>
                </c:pt>
                <c:pt idx="6">
                  <c:v>0.02</c:v>
                </c:pt>
                <c:pt idx="7">
                  <c:v>2.7E-2</c:v>
                </c:pt>
                <c:pt idx="8">
                  <c:v>3.6999999999999998E-2</c:v>
                </c:pt>
                <c:pt idx="9">
                  <c:v>4.9000000000000002E-2</c:v>
                </c:pt>
                <c:pt idx="10">
                  <c:v>6.5000000000000002E-2</c:v>
                </c:pt>
                <c:pt idx="11">
                  <c:v>8.6999999999999994E-2</c:v>
                </c:pt>
                <c:pt idx="12">
                  <c:v>0.12</c:v>
                </c:pt>
                <c:pt idx="13">
                  <c:v>0.15</c:v>
                </c:pt>
                <c:pt idx="14">
                  <c:v>0.21</c:v>
                </c:pt>
              </c:numCache>
            </c:numRef>
          </c:yVal>
          <c:smooth val="1"/>
        </c:ser>
        <c:axId val="103336960"/>
        <c:axId val="103687296"/>
      </c:scatterChart>
      <c:valAx>
        <c:axId val="103336960"/>
        <c:scaling>
          <c:orientation val="minMax"/>
          <c:max val="160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(F)</a:t>
                </a:r>
              </a:p>
            </c:rich>
          </c:tx>
          <c:layout/>
        </c:title>
        <c:numFmt formatCode="General" sourceLinked="1"/>
        <c:tickLblPos val="nextTo"/>
        <c:crossAx val="103687296"/>
        <c:crosses val="autoZero"/>
        <c:crossBetween val="midCat"/>
        <c:majorUnit val="20"/>
        <c:minorUnit val="10"/>
      </c:valAx>
      <c:valAx>
        <c:axId val="103687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Humidity Ratio (Lb H20 / Lb Dry Air)</a:t>
                </a:r>
              </a:p>
            </c:rich>
          </c:tx>
          <c:layout/>
        </c:title>
        <c:numFmt formatCode="General" sourceLinked="1"/>
        <c:tickLblPos val="nextTo"/>
        <c:crossAx val="103336960"/>
        <c:crosses val="autoZero"/>
        <c:crossBetween val="midCat"/>
      </c:valAx>
    </c:plotArea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264583</xdr:colOff>
      <xdr:row>3</xdr:row>
      <xdr:rowOff>2</xdr:rowOff>
    </xdr:from>
    <xdr:to>
      <xdr:col>2</xdr:col>
      <xdr:colOff>444501</xdr:colOff>
      <xdr:row>3</xdr:row>
      <xdr:rowOff>179915</xdr:rowOff>
    </xdr:to>
    <xdr:sp macro="" textlink="">
      <xdr:nvSpPr>
        <xdr:cNvPr id="4" name="Bent-Up Arrow 3"/>
        <xdr:cNvSpPr/>
      </xdr:nvSpPr>
      <xdr:spPr>
        <a:xfrm rot="5400000">
          <a:off x="2423585" y="571500"/>
          <a:ext cx="179913" cy="179918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4</xdr:row>
      <xdr:rowOff>22860</xdr:rowOff>
    </xdr:from>
    <xdr:to>
      <xdr:col>11</xdr:col>
      <xdr:colOff>335280</xdr:colOff>
      <xdr:row>22</xdr:row>
      <xdr:rowOff>175260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G19" sqref="G19"/>
    </sheetView>
  </sheetViews>
  <sheetFormatPr defaultRowHeight="14.4"/>
  <sheetData>
    <row r="1" spans="1:8">
      <c r="A1" t="s">
        <v>88</v>
      </c>
    </row>
    <row r="2" spans="1:8">
      <c r="A2" s="21" t="s">
        <v>87</v>
      </c>
    </row>
    <row r="4" spans="1:8">
      <c r="A4" s="22" t="s">
        <v>89</v>
      </c>
      <c r="E4" s="23"/>
      <c r="F4" s="23"/>
      <c r="G4" s="23"/>
      <c r="H4" s="23"/>
    </row>
    <row r="5" spans="1:8">
      <c r="A5" s="24" t="s">
        <v>90</v>
      </c>
      <c r="B5" s="24" t="s">
        <v>91</v>
      </c>
      <c r="C5" s="44" t="s">
        <v>92</v>
      </c>
      <c r="D5" s="44"/>
      <c r="E5" s="44"/>
      <c r="F5" s="44"/>
      <c r="G5" s="44"/>
      <c r="H5" s="28" t="s">
        <v>93</v>
      </c>
    </row>
    <row r="6" spans="1:8" ht="27.6" customHeight="1">
      <c r="A6" s="25" t="s">
        <v>94</v>
      </c>
      <c r="B6" s="25" t="s">
        <v>95</v>
      </c>
      <c r="C6" s="45" t="s">
        <v>96</v>
      </c>
      <c r="D6" s="46"/>
      <c r="E6" s="46"/>
      <c r="F6" s="46"/>
      <c r="G6" s="47"/>
      <c r="H6" s="25" t="s">
        <v>97</v>
      </c>
    </row>
    <row r="7" spans="1:8" ht="45" customHeight="1">
      <c r="A7" s="25" t="s">
        <v>102</v>
      </c>
      <c r="B7" s="25" t="s">
        <v>103</v>
      </c>
      <c r="C7" s="48" t="s">
        <v>104</v>
      </c>
      <c r="D7" s="49"/>
      <c r="E7" s="49"/>
      <c r="F7" s="49"/>
      <c r="G7" s="50"/>
      <c r="H7" s="25" t="s">
        <v>97</v>
      </c>
    </row>
    <row r="8" spans="1:8">
      <c r="A8" s="25" t="s">
        <v>105</v>
      </c>
      <c r="B8" s="25" t="s">
        <v>103</v>
      </c>
      <c r="C8" s="45" t="s">
        <v>106</v>
      </c>
      <c r="D8" s="46"/>
      <c r="E8" s="46"/>
      <c r="F8" s="46"/>
      <c r="G8" s="47"/>
      <c r="H8" s="25" t="s">
        <v>97</v>
      </c>
    </row>
    <row r="9" spans="1:8" ht="28.8" customHeight="1">
      <c r="A9" s="25" t="s">
        <v>112</v>
      </c>
      <c r="B9" s="25" t="s">
        <v>114</v>
      </c>
      <c r="C9" s="45" t="s">
        <v>113</v>
      </c>
      <c r="D9" s="46"/>
      <c r="E9" s="46"/>
      <c r="F9" s="46"/>
      <c r="G9" s="47"/>
      <c r="H9" s="25" t="s">
        <v>97</v>
      </c>
    </row>
    <row r="10" spans="1:8">
      <c r="A10" s="25"/>
      <c r="B10" s="25"/>
      <c r="C10" s="43"/>
      <c r="D10" s="43"/>
      <c r="E10" s="43"/>
      <c r="F10" s="43"/>
      <c r="G10" s="43"/>
      <c r="H10" s="25"/>
    </row>
    <row r="11" spans="1:8">
      <c r="A11" s="25"/>
      <c r="B11" s="25"/>
      <c r="C11" s="43"/>
      <c r="D11" s="43"/>
      <c r="E11" s="43"/>
      <c r="F11" s="43"/>
      <c r="G11" s="43"/>
      <c r="H11" s="25"/>
    </row>
    <row r="12" spans="1:8">
      <c r="A12" s="25"/>
      <c r="B12" s="25"/>
      <c r="C12" s="43"/>
      <c r="D12" s="43"/>
      <c r="E12" s="43"/>
      <c r="F12" s="43"/>
      <c r="G12" s="43"/>
      <c r="H12" s="25"/>
    </row>
  </sheetData>
  <sheetProtection password="B886" sheet="1" objects="1" scenarios="1"/>
  <mergeCells count="8">
    <mergeCell ref="C11:G11"/>
    <mergeCell ref="C12:G12"/>
    <mergeCell ref="C5:G5"/>
    <mergeCell ref="C6:G6"/>
    <mergeCell ref="C7:G7"/>
    <mergeCell ref="C8:G8"/>
    <mergeCell ref="C9:G9"/>
    <mergeCell ref="C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9"/>
  <sheetViews>
    <sheetView tabSelected="1" zoomScale="90" zoomScaleNormal="90" workbookViewId="0">
      <selection activeCell="E6" sqref="E6"/>
    </sheetView>
  </sheetViews>
  <sheetFormatPr defaultColWidth="7.33203125" defaultRowHeight="14.4"/>
  <cols>
    <col min="1" max="1" width="22.6640625" style="1" customWidth="1"/>
    <col min="2" max="2" width="9.6640625" style="1" customWidth="1"/>
    <col min="3" max="3" width="7.33203125" style="1"/>
    <col min="4" max="4" width="9.6640625" style="1" customWidth="1"/>
    <col min="5" max="5" width="12.33203125" style="1" customWidth="1"/>
    <col min="6" max="7" width="13.33203125" style="1" customWidth="1"/>
    <col min="8" max="8" width="12.109375" style="1" customWidth="1"/>
    <col min="9" max="9" width="9.6640625" style="1" customWidth="1"/>
    <col min="10" max="11" width="8.5546875" style="1" bestFit="1" customWidth="1"/>
    <col min="12" max="12" width="8.33203125" style="1" bestFit="1" customWidth="1"/>
    <col min="13" max="13" width="7.6640625" style="1" bestFit="1" customWidth="1"/>
    <col min="14" max="14" width="7.109375" style="1" bestFit="1" customWidth="1"/>
    <col min="15" max="15" width="7.6640625" style="1" bestFit="1" customWidth="1"/>
    <col min="16" max="16" width="6.5546875" style="1" bestFit="1" customWidth="1"/>
    <col min="17" max="17" width="8.6640625" style="1" customWidth="1"/>
    <col min="18" max="18" width="10.109375" style="1" customWidth="1"/>
    <col min="19" max="19" width="5.6640625" style="1" customWidth="1"/>
    <col min="20" max="20" width="8.44140625" style="1" customWidth="1"/>
    <col min="21" max="21" width="7.33203125" style="1"/>
    <col min="22" max="22" width="8.5546875" style="1" customWidth="1"/>
    <col min="23" max="258" width="7.33203125" style="1"/>
    <col min="259" max="260" width="8.6640625" style="1" customWidth="1"/>
    <col min="261" max="261" width="7.33203125" style="1"/>
    <col min="262" max="262" width="8.6640625" style="1" customWidth="1"/>
    <col min="263" max="263" width="7.6640625" style="1" customWidth="1"/>
    <col min="264" max="264" width="11.109375" style="1" customWidth="1"/>
    <col min="265" max="265" width="10.88671875" style="1" customWidth="1"/>
    <col min="266" max="266" width="11.6640625" style="1" bestFit="1" customWidth="1"/>
    <col min="267" max="267" width="8" style="1" customWidth="1"/>
    <col min="268" max="269" width="8.6640625" style="1" customWidth="1"/>
    <col min="270" max="270" width="9.88671875" style="1" bestFit="1" customWidth="1"/>
    <col min="271" max="271" width="10.33203125" style="1" bestFit="1" customWidth="1"/>
    <col min="272" max="272" width="5.5546875" style="1" customWidth="1"/>
    <col min="273" max="273" width="8.6640625" style="1" customWidth="1"/>
    <col min="274" max="274" width="10.109375" style="1" customWidth="1"/>
    <col min="275" max="275" width="5.6640625" style="1" customWidth="1"/>
    <col min="276" max="276" width="8.44140625" style="1" customWidth="1"/>
    <col min="277" max="277" width="7.33203125" style="1"/>
    <col min="278" max="278" width="8.5546875" style="1" customWidth="1"/>
    <col min="279" max="514" width="7.33203125" style="1"/>
    <col min="515" max="516" width="8.6640625" style="1" customWidth="1"/>
    <col min="517" max="517" width="7.33203125" style="1"/>
    <col min="518" max="518" width="8.6640625" style="1" customWidth="1"/>
    <col min="519" max="519" width="7.6640625" style="1" customWidth="1"/>
    <col min="520" max="520" width="11.109375" style="1" customWidth="1"/>
    <col min="521" max="521" width="10.88671875" style="1" customWidth="1"/>
    <col min="522" max="522" width="11.6640625" style="1" bestFit="1" customWidth="1"/>
    <col min="523" max="523" width="8" style="1" customWidth="1"/>
    <col min="524" max="525" width="8.6640625" style="1" customWidth="1"/>
    <col min="526" max="526" width="9.88671875" style="1" bestFit="1" customWidth="1"/>
    <col min="527" max="527" width="10.33203125" style="1" bestFit="1" customWidth="1"/>
    <col min="528" max="528" width="5.5546875" style="1" customWidth="1"/>
    <col min="529" max="529" width="8.6640625" style="1" customWidth="1"/>
    <col min="530" max="530" width="10.109375" style="1" customWidth="1"/>
    <col min="531" max="531" width="5.6640625" style="1" customWidth="1"/>
    <col min="532" max="532" width="8.44140625" style="1" customWidth="1"/>
    <col min="533" max="533" width="7.33203125" style="1"/>
    <col min="534" max="534" width="8.5546875" style="1" customWidth="1"/>
    <col min="535" max="770" width="7.33203125" style="1"/>
    <col min="771" max="772" width="8.6640625" style="1" customWidth="1"/>
    <col min="773" max="773" width="7.33203125" style="1"/>
    <col min="774" max="774" width="8.6640625" style="1" customWidth="1"/>
    <col min="775" max="775" width="7.6640625" style="1" customWidth="1"/>
    <col min="776" max="776" width="11.109375" style="1" customWidth="1"/>
    <col min="777" max="777" width="10.88671875" style="1" customWidth="1"/>
    <col min="778" max="778" width="11.6640625" style="1" bestFit="1" customWidth="1"/>
    <col min="779" max="779" width="8" style="1" customWidth="1"/>
    <col min="780" max="781" width="8.6640625" style="1" customWidth="1"/>
    <col min="782" max="782" width="9.88671875" style="1" bestFit="1" customWidth="1"/>
    <col min="783" max="783" width="10.33203125" style="1" bestFit="1" customWidth="1"/>
    <col min="784" max="784" width="5.5546875" style="1" customWidth="1"/>
    <col min="785" max="785" width="8.6640625" style="1" customWidth="1"/>
    <col min="786" max="786" width="10.109375" style="1" customWidth="1"/>
    <col min="787" max="787" width="5.6640625" style="1" customWidth="1"/>
    <col min="788" max="788" width="8.44140625" style="1" customWidth="1"/>
    <col min="789" max="789" width="7.33203125" style="1"/>
    <col min="790" max="790" width="8.5546875" style="1" customWidth="1"/>
    <col min="791" max="1026" width="7.33203125" style="1"/>
    <col min="1027" max="1028" width="8.6640625" style="1" customWidth="1"/>
    <col min="1029" max="1029" width="7.33203125" style="1"/>
    <col min="1030" max="1030" width="8.6640625" style="1" customWidth="1"/>
    <col min="1031" max="1031" width="7.6640625" style="1" customWidth="1"/>
    <col min="1032" max="1032" width="11.109375" style="1" customWidth="1"/>
    <col min="1033" max="1033" width="10.88671875" style="1" customWidth="1"/>
    <col min="1034" max="1034" width="11.6640625" style="1" bestFit="1" customWidth="1"/>
    <col min="1035" max="1035" width="8" style="1" customWidth="1"/>
    <col min="1036" max="1037" width="8.6640625" style="1" customWidth="1"/>
    <col min="1038" max="1038" width="9.88671875" style="1" bestFit="1" customWidth="1"/>
    <col min="1039" max="1039" width="10.33203125" style="1" bestFit="1" customWidth="1"/>
    <col min="1040" max="1040" width="5.5546875" style="1" customWidth="1"/>
    <col min="1041" max="1041" width="8.6640625" style="1" customWidth="1"/>
    <col min="1042" max="1042" width="10.109375" style="1" customWidth="1"/>
    <col min="1043" max="1043" width="5.6640625" style="1" customWidth="1"/>
    <col min="1044" max="1044" width="8.44140625" style="1" customWidth="1"/>
    <col min="1045" max="1045" width="7.33203125" style="1"/>
    <col min="1046" max="1046" width="8.5546875" style="1" customWidth="1"/>
    <col min="1047" max="1282" width="7.33203125" style="1"/>
    <col min="1283" max="1284" width="8.6640625" style="1" customWidth="1"/>
    <col min="1285" max="1285" width="7.33203125" style="1"/>
    <col min="1286" max="1286" width="8.6640625" style="1" customWidth="1"/>
    <col min="1287" max="1287" width="7.6640625" style="1" customWidth="1"/>
    <col min="1288" max="1288" width="11.109375" style="1" customWidth="1"/>
    <col min="1289" max="1289" width="10.88671875" style="1" customWidth="1"/>
    <col min="1290" max="1290" width="11.6640625" style="1" bestFit="1" customWidth="1"/>
    <col min="1291" max="1291" width="8" style="1" customWidth="1"/>
    <col min="1292" max="1293" width="8.6640625" style="1" customWidth="1"/>
    <col min="1294" max="1294" width="9.88671875" style="1" bestFit="1" customWidth="1"/>
    <col min="1295" max="1295" width="10.33203125" style="1" bestFit="1" customWidth="1"/>
    <col min="1296" max="1296" width="5.5546875" style="1" customWidth="1"/>
    <col min="1297" max="1297" width="8.6640625" style="1" customWidth="1"/>
    <col min="1298" max="1298" width="10.109375" style="1" customWidth="1"/>
    <col min="1299" max="1299" width="5.6640625" style="1" customWidth="1"/>
    <col min="1300" max="1300" width="8.44140625" style="1" customWidth="1"/>
    <col min="1301" max="1301" width="7.33203125" style="1"/>
    <col min="1302" max="1302" width="8.5546875" style="1" customWidth="1"/>
    <col min="1303" max="1538" width="7.33203125" style="1"/>
    <col min="1539" max="1540" width="8.6640625" style="1" customWidth="1"/>
    <col min="1541" max="1541" width="7.33203125" style="1"/>
    <col min="1542" max="1542" width="8.6640625" style="1" customWidth="1"/>
    <col min="1543" max="1543" width="7.6640625" style="1" customWidth="1"/>
    <col min="1544" max="1544" width="11.109375" style="1" customWidth="1"/>
    <col min="1545" max="1545" width="10.88671875" style="1" customWidth="1"/>
    <col min="1546" max="1546" width="11.6640625" style="1" bestFit="1" customWidth="1"/>
    <col min="1547" max="1547" width="8" style="1" customWidth="1"/>
    <col min="1548" max="1549" width="8.6640625" style="1" customWidth="1"/>
    <col min="1550" max="1550" width="9.88671875" style="1" bestFit="1" customWidth="1"/>
    <col min="1551" max="1551" width="10.33203125" style="1" bestFit="1" customWidth="1"/>
    <col min="1552" max="1552" width="5.5546875" style="1" customWidth="1"/>
    <col min="1553" max="1553" width="8.6640625" style="1" customWidth="1"/>
    <col min="1554" max="1554" width="10.109375" style="1" customWidth="1"/>
    <col min="1555" max="1555" width="5.6640625" style="1" customWidth="1"/>
    <col min="1556" max="1556" width="8.44140625" style="1" customWidth="1"/>
    <col min="1557" max="1557" width="7.33203125" style="1"/>
    <col min="1558" max="1558" width="8.5546875" style="1" customWidth="1"/>
    <col min="1559" max="1794" width="7.33203125" style="1"/>
    <col min="1795" max="1796" width="8.6640625" style="1" customWidth="1"/>
    <col min="1797" max="1797" width="7.33203125" style="1"/>
    <col min="1798" max="1798" width="8.6640625" style="1" customWidth="1"/>
    <col min="1799" max="1799" width="7.6640625" style="1" customWidth="1"/>
    <col min="1800" max="1800" width="11.109375" style="1" customWidth="1"/>
    <col min="1801" max="1801" width="10.88671875" style="1" customWidth="1"/>
    <col min="1802" max="1802" width="11.6640625" style="1" bestFit="1" customWidth="1"/>
    <col min="1803" max="1803" width="8" style="1" customWidth="1"/>
    <col min="1804" max="1805" width="8.6640625" style="1" customWidth="1"/>
    <col min="1806" max="1806" width="9.88671875" style="1" bestFit="1" customWidth="1"/>
    <col min="1807" max="1807" width="10.33203125" style="1" bestFit="1" customWidth="1"/>
    <col min="1808" max="1808" width="5.5546875" style="1" customWidth="1"/>
    <col min="1809" max="1809" width="8.6640625" style="1" customWidth="1"/>
    <col min="1810" max="1810" width="10.109375" style="1" customWidth="1"/>
    <col min="1811" max="1811" width="5.6640625" style="1" customWidth="1"/>
    <col min="1812" max="1812" width="8.44140625" style="1" customWidth="1"/>
    <col min="1813" max="1813" width="7.33203125" style="1"/>
    <col min="1814" max="1814" width="8.5546875" style="1" customWidth="1"/>
    <col min="1815" max="2050" width="7.33203125" style="1"/>
    <col min="2051" max="2052" width="8.6640625" style="1" customWidth="1"/>
    <col min="2053" max="2053" width="7.33203125" style="1"/>
    <col min="2054" max="2054" width="8.6640625" style="1" customWidth="1"/>
    <col min="2055" max="2055" width="7.6640625" style="1" customWidth="1"/>
    <col min="2056" max="2056" width="11.109375" style="1" customWidth="1"/>
    <col min="2057" max="2057" width="10.88671875" style="1" customWidth="1"/>
    <col min="2058" max="2058" width="11.6640625" style="1" bestFit="1" customWidth="1"/>
    <col min="2059" max="2059" width="8" style="1" customWidth="1"/>
    <col min="2060" max="2061" width="8.6640625" style="1" customWidth="1"/>
    <col min="2062" max="2062" width="9.88671875" style="1" bestFit="1" customWidth="1"/>
    <col min="2063" max="2063" width="10.33203125" style="1" bestFit="1" customWidth="1"/>
    <col min="2064" max="2064" width="5.5546875" style="1" customWidth="1"/>
    <col min="2065" max="2065" width="8.6640625" style="1" customWidth="1"/>
    <col min="2066" max="2066" width="10.109375" style="1" customWidth="1"/>
    <col min="2067" max="2067" width="5.6640625" style="1" customWidth="1"/>
    <col min="2068" max="2068" width="8.44140625" style="1" customWidth="1"/>
    <col min="2069" max="2069" width="7.33203125" style="1"/>
    <col min="2070" max="2070" width="8.5546875" style="1" customWidth="1"/>
    <col min="2071" max="2306" width="7.33203125" style="1"/>
    <col min="2307" max="2308" width="8.6640625" style="1" customWidth="1"/>
    <col min="2309" max="2309" width="7.33203125" style="1"/>
    <col min="2310" max="2310" width="8.6640625" style="1" customWidth="1"/>
    <col min="2311" max="2311" width="7.6640625" style="1" customWidth="1"/>
    <col min="2312" max="2312" width="11.109375" style="1" customWidth="1"/>
    <col min="2313" max="2313" width="10.88671875" style="1" customWidth="1"/>
    <col min="2314" max="2314" width="11.6640625" style="1" bestFit="1" customWidth="1"/>
    <col min="2315" max="2315" width="8" style="1" customWidth="1"/>
    <col min="2316" max="2317" width="8.6640625" style="1" customWidth="1"/>
    <col min="2318" max="2318" width="9.88671875" style="1" bestFit="1" customWidth="1"/>
    <col min="2319" max="2319" width="10.33203125" style="1" bestFit="1" customWidth="1"/>
    <col min="2320" max="2320" width="5.5546875" style="1" customWidth="1"/>
    <col min="2321" max="2321" width="8.6640625" style="1" customWidth="1"/>
    <col min="2322" max="2322" width="10.109375" style="1" customWidth="1"/>
    <col min="2323" max="2323" width="5.6640625" style="1" customWidth="1"/>
    <col min="2324" max="2324" width="8.44140625" style="1" customWidth="1"/>
    <col min="2325" max="2325" width="7.33203125" style="1"/>
    <col min="2326" max="2326" width="8.5546875" style="1" customWidth="1"/>
    <col min="2327" max="2562" width="7.33203125" style="1"/>
    <col min="2563" max="2564" width="8.6640625" style="1" customWidth="1"/>
    <col min="2565" max="2565" width="7.33203125" style="1"/>
    <col min="2566" max="2566" width="8.6640625" style="1" customWidth="1"/>
    <col min="2567" max="2567" width="7.6640625" style="1" customWidth="1"/>
    <col min="2568" max="2568" width="11.109375" style="1" customWidth="1"/>
    <col min="2569" max="2569" width="10.88671875" style="1" customWidth="1"/>
    <col min="2570" max="2570" width="11.6640625" style="1" bestFit="1" customWidth="1"/>
    <col min="2571" max="2571" width="8" style="1" customWidth="1"/>
    <col min="2572" max="2573" width="8.6640625" style="1" customWidth="1"/>
    <col min="2574" max="2574" width="9.88671875" style="1" bestFit="1" customWidth="1"/>
    <col min="2575" max="2575" width="10.33203125" style="1" bestFit="1" customWidth="1"/>
    <col min="2576" max="2576" width="5.5546875" style="1" customWidth="1"/>
    <col min="2577" max="2577" width="8.6640625" style="1" customWidth="1"/>
    <col min="2578" max="2578" width="10.109375" style="1" customWidth="1"/>
    <col min="2579" max="2579" width="5.6640625" style="1" customWidth="1"/>
    <col min="2580" max="2580" width="8.44140625" style="1" customWidth="1"/>
    <col min="2581" max="2581" width="7.33203125" style="1"/>
    <col min="2582" max="2582" width="8.5546875" style="1" customWidth="1"/>
    <col min="2583" max="2818" width="7.33203125" style="1"/>
    <col min="2819" max="2820" width="8.6640625" style="1" customWidth="1"/>
    <col min="2821" max="2821" width="7.33203125" style="1"/>
    <col min="2822" max="2822" width="8.6640625" style="1" customWidth="1"/>
    <col min="2823" max="2823" width="7.6640625" style="1" customWidth="1"/>
    <col min="2824" max="2824" width="11.109375" style="1" customWidth="1"/>
    <col min="2825" max="2825" width="10.88671875" style="1" customWidth="1"/>
    <col min="2826" max="2826" width="11.6640625" style="1" bestFit="1" customWidth="1"/>
    <col min="2827" max="2827" width="8" style="1" customWidth="1"/>
    <col min="2828" max="2829" width="8.6640625" style="1" customWidth="1"/>
    <col min="2830" max="2830" width="9.88671875" style="1" bestFit="1" customWidth="1"/>
    <col min="2831" max="2831" width="10.33203125" style="1" bestFit="1" customWidth="1"/>
    <col min="2832" max="2832" width="5.5546875" style="1" customWidth="1"/>
    <col min="2833" max="2833" width="8.6640625" style="1" customWidth="1"/>
    <col min="2834" max="2834" width="10.109375" style="1" customWidth="1"/>
    <col min="2835" max="2835" width="5.6640625" style="1" customWidth="1"/>
    <col min="2836" max="2836" width="8.44140625" style="1" customWidth="1"/>
    <col min="2837" max="2837" width="7.33203125" style="1"/>
    <col min="2838" max="2838" width="8.5546875" style="1" customWidth="1"/>
    <col min="2839" max="3074" width="7.33203125" style="1"/>
    <col min="3075" max="3076" width="8.6640625" style="1" customWidth="1"/>
    <col min="3077" max="3077" width="7.33203125" style="1"/>
    <col min="3078" max="3078" width="8.6640625" style="1" customWidth="1"/>
    <col min="3079" max="3079" width="7.6640625" style="1" customWidth="1"/>
    <col min="3080" max="3080" width="11.109375" style="1" customWidth="1"/>
    <col min="3081" max="3081" width="10.88671875" style="1" customWidth="1"/>
    <col min="3082" max="3082" width="11.6640625" style="1" bestFit="1" customWidth="1"/>
    <col min="3083" max="3083" width="8" style="1" customWidth="1"/>
    <col min="3084" max="3085" width="8.6640625" style="1" customWidth="1"/>
    <col min="3086" max="3086" width="9.88671875" style="1" bestFit="1" customWidth="1"/>
    <col min="3087" max="3087" width="10.33203125" style="1" bestFit="1" customWidth="1"/>
    <col min="3088" max="3088" width="5.5546875" style="1" customWidth="1"/>
    <col min="3089" max="3089" width="8.6640625" style="1" customWidth="1"/>
    <col min="3090" max="3090" width="10.109375" style="1" customWidth="1"/>
    <col min="3091" max="3091" width="5.6640625" style="1" customWidth="1"/>
    <col min="3092" max="3092" width="8.44140625" style="1" customWidth="1"/>
    <col min="3093" max="3093" width="7.33203125" style="1"/>
    <col min="3094" max="3094" width="8.5546875" style="1" customWidth="1"/>
    <col min="3095" max="3330" width="7.33203125" style="1"/>
    <col min="3331" max="3332" width="8.6640625" style="1" customWidth="1"/>
    <col min="3333" max="3333" width="7.33203125" style="1"/>
    <col min="3334" max="3334" width="8.6640625" style="1" customWidth="1"/>
    <col min="3335" max="3335" width="7.6640625" style="1" customWidth="1"/>
    <col min="3336" max="3336" width="11.109375" style="1" customWidth="1"/>
    <col min="3337" max="3337" width="10.88671875" style="1" customWidth="1"/>
    <col min="3338" max="3338" width="11.6640625" style="1" bestFit="1" customWidth="1"/>
    <col min="3339" max="3339" width="8" style="1" customWidth="1"/>
    <col min="3340" max="3341" width="8.6640625" style="1" customWidth="1"/>
    <col min="3342" max="3342" width="9.88671875" style="1" bestFit="1" customWidth="1"/>
    <col min="3343" max="3343" width="10.33203125" style="1" bestFit="1" customWidth="1"/>
    <col min="3344" max="3344" width="5.5546875" style="1" customWidth="1"/>
    <col min="3345" max="3345" width="8.6640625" style="1" customWidth="1"/>
    <col min="3346" max="3346" width="10.109375" style="1" customWidth="1"/>
    <col min="3347" max="3347" width="5.6640625" style="1" customWidth="1"/>
    <col min="3348" max="3348" width="8.44140625" style="1" customWidth="1"/>
    <col min="3349" max="3349" width="7.33203125" style="1"/>
    <col min="3350" max="3350" width="8.5546875" style="1" customWidth="1"/>
    <col min="3351" max="3586" width="7.33203125" style="1"/>
    <col min="3587" max="3588" width="8.6640625" style="1" customWidth="1"/>
    <col min="3589" max="3589" width="7.33203125" style="1"/>
    <col min="3590" max="3590" width="8.6640625" style="1" customWidth="1"/>
    <col min="3591" max="3591" width="7.6640625" style="1" customWidth="1"/>
    <col min="3592" max="3592" width="11.109375" style="1" customWidth="1"/>
    <col min="3593" max="3593" width="10.88671875" style="1" customWidth="1"/>
    <col min="3594" max="3594" width="11.6640625" style="1" bestFit="1" customWidth="1"/>
    <col min="3595" max="3595" width="8" style="1" customWidth="1"/>
    <col min="3596" max="3597" width="8.6640625" style="1" customWidth="1"/>
    <col min="3598" max="3598" width="9.88671875" style="1" bestFit="1" customWidth="1"/>
    <col min="3599" max="3599" width="10.33203125" style="1" bestFit="1" customWidth="1"/>
    <col min="3600" max="3600" width="5.5546875" style="1" customWidth="1"/>
    <col min="3601" max="3601" width="8.6640625" style="1" customWidth="1"/>
    <col min="3602" max="3602" width="10.109375" style="1" customWidth="1"/>
    <col min="3603" max="3603" width="5.6640625" style="1" customWidth="1"/>
    <col min="3604" max="3604" width="8.44140625" style="1" customWidth="1"/>
    <col min="3605" max="3605" width="7.33203125" style="1"/>
    <col min="3606" max="3606" width="8.5546875" style="1" customWidth="1"/>
    <col min="3607" max="3842" width="7.33203125" style="1"/>
    <col min="3843" max="3844" width="8.6640625" style="1" customWidth="1"/>
    <col min="3845" max="3845" width="7.33203125" style="1"/>
    <col min="3846" max="3846" width="8.6640625" style="1" customWidth="1"/>
    <col min="3847" max="3847" width="7.6640625" style="1" customWidth="1"/>
    <col min="3848" max="3848" width="11.109375" style="1" customWidth="1"/>
    <col min="3849" max="3849" width="10.88671875" style="1" customWidth="1"/>
    <col min="3850" max="3850" width="11.6640625" style="1" bestFit="1" customWidth="1"/>
    <col min="3851" max="3851" width="8" style="1" customWidth="1"/>
    <col min="3852" max="3853" width="8.6640625" style="1" customWidth="1"/>
    <col min="3854" max="3854" width="9.88671875" style="1" bestFit="1" customWidth="1"/>
    <col min="3855" max="3855" width="10.33203125" style="1" bestFit="1" customWidth="1"/>
    <col min="3856" max="3856" width="5.5546875" style="1" customWidth="1"/>
    <col min="3857" max="3857" width="8.6640625" style="1" customWidth="1"/>
    <col min="3858" max="3858" width="10.109375" style="1" customWidth="1"/>
    <col min="3859" max="3859" width="5.6640625" style="1" customWidth="1"/>
    <col min="3860" max="3860" width="8.44140625" style="1" customWidth="1"/>
    <col min="3861" max="3861" width="7.33203125" style="1"/>
    <col min="3862" max="3862" width="8.5546875" style="1" customWidth="1"/>
    <col min="3863" max="4098" width="7.33203125" style="1"/>
    <col min="4099" max="4100" width="8.6640625" style="1" customWidth="1"/>
    <col min="4101" max="4101" width="7.33203125" style="1"/>
    <col min="4102" max="4102" width="8.6640625" style="1" customWidth="1"/>
    <col min="4103" max="4103" width="7.6640625" style="1" customWidth="1"/>
    <col min="4104" max="4104" width="11.109375" style="1" customWidth="1"/>
    <col min="4105" max="4105" width="10.88671875" style="1" customWidth="1"/>
    <col min="4106" max="4106" width="11.6640625" style="1" bestFit="1" customWidth="1"/>
    <col min="4107" max="4107" width="8" style="1" customWidth="1"/>
    <col min="4108" max="4109" width="8.6640625" style="1" customWidth="1"/>
    <col min="4110" max="4110" width="9.88671875" style="1" bestFit="1" customWidth="1"/>
    <col min="4111" max="4111" width="10.33203125" style="1" bestFit="1" customWidth="1"/>
    <col min="4112" max="4112" width="5.5546875" style="1" customWidth="1"/>
    <col min="4113" max="4113" width="8.6640625" style="1" customWidth="1"/>
    <col min="4114" max="4114" width="10.109375" style="1" customWidth="1"/>
    <col min="4115" max="4115" width="5.6640625" style="1" customWidth="1"/>
    <col min="4116" max="4116" width="8.44140625" style="1" customWidth="1"/>
    <col min="4117" max="4117" width="7.33203125" style="1"/>
    <col min="4118" max="4118" width="8.5546875" style="1" customWidth="1"/>
    <col min="4119" max="4354" width="7.33203125" style="1"/>
    <col min="4355" max="4356" width="8.6640625" style="1" customWidth="1"/>
    <col min="4357" max="4357" width="7.33203125" style="1"/>
    <col min="4358" max="4358" width="8.6640625" style="1" customWidth="1"/>
    <col min="4359" max="4359" width="7.6640625" style="1" customWidth="1"/>
    <col min="4360" max="4360" width="11.109375" style="1" customWidth="1"/>
    <col min="4361" max="4361" width="10.88671875" style="1" customWidth="1"/>
    <col min="4362" max="4362" width="11.6640625" style="1" bestFit="1" customWidth="1"/>
    <col min="4363" max="4363" width="8" style="1" customWidth="1"/>
    <col min="4364" max="4365" width="8.6640625" style="1" customWidth="1"/>
    <col min="4366" max="4366" width="9.88671875" style="1" bestFit="1" customWidth="1"/>
    <col min="4367" max="4367" width="10.33203125" style="1" bestFit="1" customWidth="1"/>
    <col min="4368" max="4368" width="5.5546875" style="1" customWidth="1"/>
    <col min="4369" max="4369" width="8.6640625" style="1" customWidth="1"/>
    <col min="4370" max="4370" width="10.109375" style="1" customWidth="1"/>
    <col min="4371" max="4371" width="5.6640625" style="1" customWidth="1"/>
    <col min="4372" max="4372" width="8.44140625" style="1" customWidth="1"/>
    <col min="4373" max="4373" width="7.33203125" style="1"/>
    <col min="4374" max="4374" width="8.5546875" style="1" customWidth="1"/>
    <col min="4375" max="4610" width="7.33203125" style="1"/>
    <col min="4611" max="4612" width="8.6640625" style="1" customWidth="1"/>
    <col min="4613" max="4613" width="7.33203125" style="1"/>
    <col min="4614" max="4614" width="8.6640625" style="1" customWidth="1"/>
    <col min="4615" max="4615" width="7.6640625" style="1" customWidth="1"/>
    <col min="4616" max="4616" width="11.109375" style="1" customWidth="1"/>
    <col min="4617" max="4617" width="10.88671875" style="1" customWidth="1"/>
    <col min="4618" max="4618" width="11.6640625" style="1" bestFit="1" customWidth="1"/>
    <col min="4619" max="4619" width="8" style="1" customWidth="1"/>
    <col min="4620" max="4621" width="8.6640625" style="1" customWidth="1"/>
    <col min="4622" max="4622" width="9.88671875" style="1" bestFit="1" customWidth="1"/>
    <col min="4623" max="4623" width="10.33203125" style="1" bestFit="1" customWidth="1"/>
    <col min="4624" max="4624" width="5.5546875" style="1" customWidth="1"/>
    <col min="4625" max="4625" width="8.6640625" style="1" customWidth="1"/>
    <col min="4626" max="4626" width="10.109375" style="1" customWidth="1"/>
    <col min="4627" max="4627" width="5.6640625" style="1" customWidth="1"/>
    <col min="4628" max="4628" width="8.44140625" style="1" customWidth="1"/>
    <col min="4629" max="4629" width="7.33203125" style="1"/>
    <col min="4630" max="4630" width="8.5546875" style="1" customWidth="1"/>
    <col min="4631" max="4866" width="7.33203125" style="1"/>
    <col min="4867" max="4868" width="8.6640625" style="1" customWidth="1"/>
    <col min="4869" max="4869" width="7.33203125" style="1"/>
    <col min="4870" max="4870" width="8.6640625" style="1" customWidth="1"/>
    <col min="4871" max="4871" width="7.6640625" style="1" customWidth="1"/>
    <col min="4872" max="4872" width="11.109375" style="1" customWidth="1"/>
    <col min="4873" max="4873" width="10.88671875" style="1" customWidth="1"/>
    <col min="4874" max="4874" width="11.6640625" style="1" bestFit="1" customWidth="1"/>
    <col min="4875" max="4875" width="8" style="1" customWidth="1"/>
    <col min="4876" max="4877" width="8.6640625" style="1" customWidth="1"/>
    <col min="4878" max="4878" width="9.88671875" style="1" bestFit="1" customWidth="1"/>
    <col min="4879" max="4879" width="10.33203125" style="1" bestFit="1" customWidth="1"/>
    <col min="4880" max="4880" width="5.5546875" style="1" customWidth="1"/>
    <col min="4881" max="4881" width="8.6640625" style="1" customWidth="1"/>
    <col min="4882" max="4882" width="10.109375" style="1" customWidth="1"/>
    <col min="4883" max="4883" width="5.6640625" style="1" customWidth="1"/>
    <col min="4884" max="4884" width="8.44140625" style="1" customWidth="1"/>
    <col min="4885" max="4885" width="7.33203125" style="1"/>
    <col min="4886" max="4886" width="8.5546875" style="1" customWidth="1"/>
    <col min="4887" max="5122" width="7.33203125" style="1"/>
    <col min="5123" max="5124" width="8.6640625" style="1" customWidth="1"/>
    <col min="5125" max="5125" width="7.33203125" style="1"/>
    <col min="5126" max="5126" width="8.6640625" style="1" customWidth="1"/>
    <col min="5127" max="5127" width="7.6640625" style="1" customWidth="1"/>
    <col min="5128" max="5128" width="11.109375" style="1" customWidth="1"/>
    <col min="5129" max="5129" width="10.88671875" style="1" customWidth="1"/>
    <col min="5130" max="5130" width="11.6640625" style="1" bestFit="1" customWidth="1"/>
    <col min="5131" max="5131" width="8" style="1" customWidth="1"/>
    <col min="5132" max="5133" width="8.6640625" style="1" customWidth="1"/>
    <col min="5134" max="5134" width="9.88671875" style="1" bestFit="1" customWidth="1"/>
    <col min="5135" max="5135" width="10.33203125" style="1" bestFit="1" customWidth="1"/>
    <col min="5136" max="5136" width="5.5546875" style="1" customWidth="1"/>
    <col min="5137" max="5137" width="8.6640625" style="1" customWidth="1"/>
    <col min="5138" max="5138" width="10.109375" style="1" customWidth="1"/>
    <col min="5139" max="5139" width="5.6640625" style="1" customWidth="1"/>
    <col min="5140" max="5140" width="8.44140625" style="1" customWidth="1"/>
    <col min="5141" max="5141" width="7.33203125" style="1"/>
    <col min="5142" max="5142" width="8.5546875" style="1" customWidth="1"/>
    <col min="5143" max="5378" width="7.33203125" style="1"/>
    <col min="5379" max="5380" width="8.6640625" style="1" customWidth="1"/>
    <col min="5381" max="5381" width="7.33203125" style="1"/>
    <col min="5382" max="5382" width="8.6640625" style="1" customWidth="1"/>
    <col min="5383" max="5383" width="7.6640625" style="1" customWidth="1"/>
    <col min="5384" max="5384" width="11.109375" style="1" customWidth="1"/>
    <col min="5385" max="5385" width="10.88671875" style="1" customWidth="1"/>
    <col min="5386" max="5386" width="11.6640625" style="1" bestFit="1" customWidth="1"/>
    <col min="5387" max="5387" width="8" style="1" customWidth="1"/>
    <col min="5388" max="5389" width="8.6640625" style="1" customWidth="1"/>
    <col min="5390" max="5390" width="9.88671875" style="1" bestFit="1" customWidth="1"/>
    <col min="5391" max="5391" width="10.33203125" style="1" bestFit="1" customWidth="1"/>
    <col min="5392" max="5392" width="5.5546875" style="1" customWidth="1"/>
    <col min="5393" max="5393" width="8.6640625" style="1" customWidth="1"/>
    <col min="5394" max="5394" width="10.109375" style="1" customWidth="1"/>
    <col min="5395" max="5395" width="5.6640625" style="1" customWidth="1"/>
    <col min="5396" max="5396" width="8.44140625" style="1" customWidth="1"/>
    <col min="5397" max="5397" width="7.33203125" style="1"/>
    <col min="5398" max="5398" width="8.5546875" style="1" customWidth="1"/>
    <col min="5399" max="5634" width="7.33203125" style="1"/>
    <col min="5635" max="5636" width="8.6640625" style="1" customWidth="1"/>
    <col min="5637" max="5637" width="7.33203125" style="1"/>
    <col min="5638" max="5638" width="8.6640625" style="1" customWidth="1"/>
    <col min="5639" max="5639" width="7.6640625" style="1" customWidth="1"/>
    <col min="5640" max="5640" width="11.109375" style="1" customWidth="1"/>
    <col min="5641" max="5641" width="10.88671875" style="1" customWidth="1"/>
    <col min="5642" max="5642" width="11.6640625" style="1" bestFit="1" customWidth="1"/>
    <col min="5643" max="5643" width="8" style="1" customWidth="1"/>
    <col min="5644" max="5645" width="8.6640625" style="1" customWidth="1"/>
    <col min="5646" max="5646" width="9.88671875" style="1" bestFit="1" customWidth="1"/>
    <col min="5647" max="5647" width="10.33203125" style="1" bestFit="1" customWidth="1"/>
    <col min="5648" max="5648" width="5.5546875" style="1" customWidth="1"/>
    <col min="5649" max="5649" width="8.6640625" style="1" customWidth="1"/>
    <col min="5650" max="5650" width="10.109375" style="1" customWidth="1"/>
    <col min="5651" max="5651" width="5.6640625" style="1" customWidth="1"/>
    <col min="5652" max="5652" width="8.44140625" style="1" customWidth="1"/>
    <col min="5653" max="5653" width="7.33203125" style="1"/>
    <col min="5654" max="5654" width="8.5546875" style="1" customWidth="1"/>
    <col min="5655" max="5890" width="7.33203125" style="1"/>
    <col min="5891" max="5892" width="8.6640625" style="1" customWidth="1"/>
    <col min="5893" max="5893" width="7.33203125" style="1"/>
    <col min="5894" max="5894" width="8.6640625" style="1" customWidth="1"/>
    <col min="5895" max="5895" width="7.6640625" style="1" customWidth="1"/>
    <col min="5896" max="5896" width="11.109375" style="1" customWidth="1"/>
    <col min="5897" max="5897" width="10.88671875" style="1" customWidth="1"/>
    <col min="5898" max="5898" width="11.6640625" style="1" bestFit="1" customWidth="1"/>
    <col min="5899" max="5899" width="8" style="1" customWidth="1"/>
    <col min="5900" max="5901" width="8.6640625" style="1" customWidth="1"/>
    <col min="5902" max="5902" width="9.88671875" style="1" bestFit="1" customWidth="1"/>
    <col min="5903" max="5903" width="10.33203125" style="1" bestFit="1" customWidth="1"/>
    <col min="5904" max="5904" width="5.5546875" style="1" customWidth="1"/>
    <col min="5905" max="5905" width="8.6640625" style="1" customWidth="1"/>
    <col min="5906" max="5906" width="10.109375" style="1" customWidth="1"/>
    <col min="5907" max="5907" width="5.6640625" style="1" customWidth="1"/>
    <col min="5908" max="5908" width="8.44140625" style="1" customWidth="1"/>
    <col min="5909" max="5909" width="7.33203125" style="1"/>
    <col min="5910" max="5910" width="8.5546875" style="1" customWidth="1"/>
    <col min="5911" max="6146" width="7.33203125" style="1"/>
    <col min="6147" max="6148" width="8.6640625" style="1" customWidth="1"/>
    <col min="6149" max="6149" width="7.33203125" style="1"/>
    <col min="6150" max="6150" width="8.6640625" style="1" customWidth="1"/>
    <col min="6151" max="6151" width="7.6640625" style="1" customWidth="1"/>
    <col min="6152" max="6152" width="11.109375" style="1" customWidth="1"/>
    <col min="6153" max="6153" width="10.88671875" style="1" customWidth="1"/>
    <col min="6154" max="6154" width="11.6640625" style="1" bestFit="1" customWidth="1"/>
    <col min="6155" max="6155" width="8" style="1" customWidth="1"/>
    <col min="6156" max="6157" width="8.6640625" style="1" customWidth="1"/>
    <col min="6158" max="6158" width="9.88671875" style="1" bestFit="1" customWidth="1"/>
    <col min="6159" max="6159" width="10.33203125" style="1" bestFit="1" customWidth="1"/>
    <col min="6160" max="6160" width="5.5546875" style="1" customWidth="1"/>
    <col min="6161" max="6161" width="8.6640625" style="1" customWidth="1"/>
    <col min="6162" max="6162" width="10.109375" style="1" customWidth="1"/>
    <col min="6163" max="6163" width="5.6640625" style="1" customWidth="1"/>
    <col min="6164" max="6164" width="8.44140625" style="1" customWidth="1"/>
    <col min="6165" max="6165" width="7.33203125" style="1"/>
    <col min="6166" max="6166" width="8.5546875" style="1" customWidth="1"/>
    <col min="6167" max="6402" width="7.33203125" style="1"/>
    <col min="6403" max="6404" width="8.6640625" style="1" customWidth="1"/>
    <col min="6405" max="6405" width="7.33203125" style="1"/>
    <col min="6406" max="6406" width="8.6640625" style="1" customWidth="1"/>
    <col min="6407" max="6407" width="7.6640625" style="1" customWidth="1"/>
    <col min="6408" max="6408" width="11.109375" style="1" customWidth="1"/>
    <col min="6409" max="6409" width="10.88671875" style="1" customWidth="1"/>
    <col min="6410" max="6410" width="11.6640625" style="1" bestFit="1" customWidth="1"/>
    <col min="6411" max="6411" width="8" style="1" customWidth="1"/>
    <col min="6412" max="6413" width="8.6640625" style="1" customWidth="1"/>
    <col min="6414" max="6414" width="9.88671875" style="1" bestFit="1" customWidth="1"/>
    <col min="6415" max="6415" width="10.33203125" style="1" bestFit="1" customWidth="1"/>
    <col min="6416" max="6416" width="5.5546875" style="1" customWidth="1"/>
    <col min="6417" max="6417" width="8.6640625" style="1" customWidth="1"/>
    <col min="6418" max="6418" width="10.109375" style="1" customWidth="1"/>
    <col min="6419" max="6419" width="5.6640625" style="1" customWidth="1"/>
    <col min="6420" max="6420" width="8.44140625" style="1" customWidth="1"/>
    <col min="6421" max="6421" width="7.33203125" style="1"/>
    <col min="6422" max="6422" width="8.5546875" style="1" customWidth="1"/>
    <col min="6423" max="6658" width="7.33203125" style="1"/>
    <col min="6659" max="6660" width="8.6640625" style="1" customWidth="1"/>
    <col min="6661" max="6661" width="7.33203125" style="1"/>
    <col min="6662" max="6662" width="8.6640625" style="1" customWidth="1"/>
    <col min="6663" max="6663" width="7.6640625" style="1" customWidth="1"/>
    <col min="6664" max="6664" width="11.109375" style="1" customWidth="1"/>
    <col min="6665" max="6665" width="10.88671875" style="1" customWidth="1"/>
    <col min="6666" max="6666" width="11.6640625" style="1" bestFit="1" customWidth="1"/>
    <col min="6667" max="6667" width="8" style="1" customWidth="1"/>
    <col min="6668" max="6669" width="8.6640625" style="1" customWidth="1"/>
    <col min="6670" max="6670" width="9.88671875" style="1" bestFit="1" customWidth="1"/>
    <col min="6671" max="6671" width="10.33203125" style="1" bestFit="1" customWidth="1"/>
    <col min="6672" max="6672" width="5.5546875" style="1" customWidth="1"/>
    <col min="6673" max="6673" width="8.6640625" style="1" customWidth="1"/>
    <col min="6674" max="6674" width="10.109375" style="1" customWidth="1"/>
    <col min="6675" max="6675" width="5.6640625" style="1" customWidth="1"/>
    <col min="6676" max="6676" width="8.44140625" style="1" customWidth="1"/>
    <col min="6677" max="6677" width="7.33203125" style="1"/>
    <col min="6678" max="6678" width="8.5546875" style="1" customWidth="1"/>
    <col min="6679" max="6914" width="7.33203125" style="1"/>
    <col min="6915" max="6916" width="8.6640625" style="1" customWidth="1"/>
    <col min="6917" max="6917" width="7.33203125" style="1"/>
    <col min="6918" max="6918" width="8.6640625" style="1" customWidth="1"/>
    <col min="6919" max="6919" width="7.6640625" style="1" customWidth="1"/>
    <col min="6920" max="6920" width="11.109375" style="1" customWidth="1"/>
    <col min="6921" max="6921" width="10.88671875" style="1" customWidth="1"/>
    <col min="6922" max="6922" width="11.6640625" style="1" bestFit="1" customWidth="1"/>
    <col min="6923" max="6923" width="8" style="1" customWidth="1"/>
    <col min="6924" max="6925" width="8.6640625" style="1" customWidth="1"/>
    <col min="6926" max="6926" width="9.88671875" style="1" bestFit="1" customWidth="1"/>
    <col min="6927" max="6927" width="10.33203125" style="1" bestFit="1" customWidth="1"/>
    <col min="6928" max="6928" width="5.5546875" style="1" customWidth="1"/>
    <col min="6929" max="6929" width="8.6640625" style="1" customWidth="1"/>
    <col min="6930" max="6930" width="10.109375" style="1" customWidth="1"/>
    <col min="6931" max="6931" width="5.6640625" style="1" customWidth="1"/>
    <col min="6932" max="6932" width="8.44140625" style="1" customWidth="1"/>
    <col min="6933" max="6933" width="7.33203125" style="1"/>
    <col min="6934" max="6934" width="8.5546875" style="1" customWidth="1"/>
    <col min="6935" max="7170" width="7.33203125" style="1"/>
    <col min="7171" max="7172" width="8.6640625" style="1" customWidth="1"/>
    <col min="7173" max="7173" width="7.33203125" style="1"/>
    <col min="7174" max="7174" width="8.6640625" style="1" customWidth="1"/>
    <col min="7175" max="7175" width="7.6640625" style="1" customWidth="1"/>
    <col min="7176" max="7176" width="11.109375" style="1" customWidth="1"/>
    <col min="7177" max="7177" width="10.88671875" style="1" customWidth="1"/>
    <col min="7178" max="7178" width="11.6640625" style="1" bestFit="1" customWidth="1"/>
    <col min="7179" max="7179" width="8" style="1" customWidth="1"/>
    <col min="7180" max="7181" width="8.6640625" style="1" customWidth="1"/>
    <col min="7182" max="7182" width="9.88671875" style="1" bestFit="1" customWidth="1"/>
    <col min="7183" max="7183" width="10.33203125" style="1" bestFit="1" customWidth="1"/>
    <col min="7184" max="7184" width="5.5546875" style="1" customWidth="1"/>
    <col min="7185" max="7185" width="8.6640625" style="1" customWidth="1"/>
    <col min="7186" max="7186" width="10.109375" style="1" customWidth="1"/>
    <col min="7187" max="7187" width="5.6640625" style="1" customWidth="1"/>
    <col min="7188" max="7188" width="8.44140625" style="1" customWidth="1"/>
    <col min="7189" max="7189" width="7.33203125" style="1"/>
    <col min="7190" max="7190" width="8.5546875" style="1" customWidth="1"/>
    <col min="7191" max="7426" width="7.33203125" style="1"/>
    <col min="7427" max="7428" width="8.6640625" style="1" customWidth="1"/>
    <col min="7429" max="7429" width="7.33203125" style="1"/>
    <col min="7430" max="7430" width="8.6640625" style="1" customWidth="1"/>
    <col min="7431" max="7431" width="7.6640625" style="1" customWidth="1"/>
    <col min="7432" max="7432" width="11.109375" style="1" customWidth="1"/>
    <col min="7433" max="7433" width="10.88671875" style="1" customWidth="1"/>
    <col min="7434" max="7434" width="11.6640625" style="1" bestFit="1" customWidth="1"/>
    <col min="7435" max="7435" width="8" style="1" customWidth="1"/>
    <col min="7436" max="7437" width="8.6640625" style="1" customWidth="1"/>
    <col min="7438" max="7438" width="9.88671875" style="1" bestFit="1" customWidth="1"/>
    <col min="7439" max="7439" width="10.33203125" style="1" bestFit="1" customWidth="1"/>
    <col min="7440" max="7440" width="5.5546875" style="1" customWidth="1"/>
    <col min="7441" max="7441" width="8.6640625" style="1" customWidth="1"/>
    <col min="7442" max="7442" width="10.109375" style="1" customWidth="1"/>
    <col min="7443" max="7443" width="5.6640625" style="1" customWidth="1"/>
    <col min="7444" max="7444" width="8.44140625" style="1" customWidth="1"/>
    <col min="7445" max="7445" width="7.33203125" style="1"/>
    <col min="7446" max="7446" width="8.5546875" style="1" customWidth="1"/>
    <col min="7447" max="7682" width="7.33203125" style="1"/>
    <col min="7683" max="7684" width="8.6640625" style="1" customWidth="1"/>
    <col min="7685" max="7685" width="7.33203125" style="1"/>
    <col min="7686" max="7686" width="8.6640625" style="1" customWidth="1"/>
    <col min="7687" max="7687" width="7.6640625" style="1" customWidth="1"/>
    <col min="7688" max="7688" width="11.109375" style="1" customWidth="1"/>
    <col min="7689" max="7689" width="10.88671875" style="1" customWidth="1"/>
    <col min="7690" max="7690" width="11.6640625" style="1" bestFit="1" customWidth="1"/>
    <col min="7691" max="7691" width="8" style="1" customWidth="1"/>
    <col min="7692" max="7693" width="8.6640625" style="1" customWidth="1"/>
    <col min="7694" max="7694" width="9.88671875" style="1" bestFit="1" customWidth="1"/>
    <col min="7695" max="7695" width="10.33203125" style="1" bestFit="1" customWidth="1"/>
    <col min="7696" max="7696" width="5.5546875" style="1" customWidth="1"/>
    <col min="7697" max="7697" width="8.6640625" style="1" customWidth="1"/>
    <col min="7698" max="7698" width="10.109375" style="1" customWidth="1"/>
    <col min="7699" max="7699" width="5.6640625" style="1" customWidth="1"/>
    <col min="7700" max="7700" width="8.44140625" style="1" customWidth="1"/>
    <col min="7701" max="7701" width="7.33203125" style="1"/>
    <col min="7702" max="7702" width="8.5546875" style="1" customWidth="1"/>
    <col min="7703" max="7938" width="7.33203125" style="1"/>
    <col min="7939" max="7940" width="8.6640625" style="1" customWidth="1"/>
    <col min="7941" max="7941" width="7.33203125" style="1"/>
    <col min="7942" max="7942" width="8.6640625" style="1" customWidth="1"/>
    <col min="7943" max="7943" width="7.6640625" style="1" customWidth="1"/>
    <col min="7944" max="7944" width="11.109375" style="1" customWidth="1"/>
    <col min="7945" max="7945" width="10.88671875" style="1" customWidth="1"/>
    <col min="7946" max="7946" width="11.6640625" style="1" bestFit="1" customWidth="1"/>
    <col min="7947" max="7947" width="8" style="1" customWidth="1"/>
    <col min="7948" max="7949" width="8.6640625" style="1" customWidth="1"/>
    <col min="7950" max="7950" width="9.88671875" style="1" bestFit="1" customWidth="1"/>
    <col min="7951" max="7951" width="10.33203125" style="1" bestFit="1" customWidth="1"/>
    <col min="7952" max="7952" width="5.5546875" style="1" customWidth="1"/>
    <col min="7953" max="7953" width="8.6640625" style="1" customWidth="1"/>
    <col min="7954" max="7954" width="10.109375" style="1" customWidth="1"/>
    <col min="7955" max="7955" width="5.6640625" style="1" customWidth="1"/>
    <col min="7956" max="7956" width="8.44140625" style="1" customWidth="1"/>
    <col min="7957" max="7957" width="7.33203125" style="1"/>
    <col min="7958" max="7958" width="8.5546875" style="1" customWidth="1"/>
    <col min="7959" max="8194" width="7.33203125" style="1"/>
    <col min="8195" max="8196" width="8.6640625" style="1" customWidth="1"/>
    <col min="8197" max="8197" width="7.33203125" style="1"/>
    <col min="8198" max="8198" width="8.6640625" style="1" customWidth="1"/>
    <col min="8199" max="8199" width="7.6640625" style="1" customWidth="1"/>
    <col min="8200" max="8200" width="11.109375" style="1" customWidth="1"/>
    <col min="8201" max="8201" width="10.88671875" style="1" customWidth="1"/>
    <col min="8202" max="8202" width="11.6640625" style="1" bestFit="1" customWidth="1"/>
    <col min="8203" max="8203" width="8" style="1" customWidth="1"/>
    <col min="8204" max="8205" width="8.6640625" style="1" customWidth="1"/>
    <col min="8206" max="8206" width="9.88671875" style="1" bestFit="1" customWidth="1"/>
    <col min="8207" max="8207" width="10.33203125" style="1" bestFit="1" customWidth="1"/>
    <col min="8208" max="8208" width="5.5546875" style="1" customWidth="1"/>
    <col min="8209" max="8209" width="8.6640625" style="1" customWidth="1"/>
    <col min="8210" max="8210" width="10.109375" style="1" customWidth="1"/>
    <col min="8211" max="8211" width="5.6640625" style="1" customWidth="1"/>
    <col min="8212" max="8212" width="8.44140625" style="1" customWidth="1"/>
    <col min="8213" max="8213" width="7.33203125" style="1"/>
    <col min="8214" max="8214" width="8.5546875" style="1" customWidth="1"/>
    <col min="8215" max="8450" width="7.33203125" style="1"/>
    <col min="8451" max="8452" width="8.6640625" style="1" customWidth="1"/>
    <col min="8453" max="8453" width="7.33203125" style="1"/>
    <col min="8454" max="8454" width="8.6640625" style="1" customWidth="1"/>
    <col min="8455" max="8455" width="7.6640625" style="1" customWidth="1"/>
    <col min="8456" max="8456" width="11.109375" style="1" customWidth="1"/>
    <col min="8457" max="8457" width="10.88671875" style="1" customWidth="1"/>
    <col min="8458" max="8458" width="11.6640625" style="1" bestFit="1" customWidth="1"/>
    <col min="8459" max="8459" width="8" style="1" customWidth="1"/>
    <col min="8460" max="8461" width="8.6640625" style="1" customWidth="1"/>
    <col min="8462" max="8462" width="9.88671875" style="1" bestFit="1" customWidth="1"/>
    <col min="8463" max="8463" width="10.33203125" style="1" bestFit="1" customWidth="1"/>
    <col min="8464" max="8464" width="5.5546875" style="1" customWidth="1"/>
    <col min="8465" max="8465" width="8.6640625" style="1" customWidth="1"/>
    <col min="8466" max="8466" width="10.109375" style="1" customWidth="1"/>
    <col min="8467" max="8467" width="5.6640625" style="1" customWidth="1"/>
    <col min="8468" max="8468" width="8.44140625" style="1" customWidth="1"/>
    <col min="8469" max="8469" width="7.33203125" style="1"/>
    <col min="8470" max="8470" width="8.5546875" style="1" customWidth="1"/>
    <col min="8471" max="8706" width="7.33203125" style="1"/>
    <col min="8707" max="8708" width="8.6640625" style="1" customWidth="1"/>
    <col min="8709" max="8709" width="7.33203125" style="1"/>
    <col min="8710" max="8710" width="8.6640625" style="1" customWidth="1"/>
    <col min="8711" max="8711" width="7.6640625" style="1" customWidth="1"/>
    <col min="8712" max="8712" width="11.109375" style="1" customWidth="1"/>
    <col min="8713" max="8713" width="10.88671875" style="1" customWidth="1"/>
    <col min="8714" max="8714" width="11.6640625" style="1" bestFit="1" customWidth="1"/>
    <col min="8715" max="8715" width="8" style="1" customWidth="1"/>
    <col min="8716" max="8717" width="8.6640625" style="1" customWidth="1"/>
    <col min="8718" max="8718" width="9.88671875" style="1" bestFit="1" customWidth="1"/>
    <col min="8719" max="8719" width="10.33203125" style="1" bestFit="1" customWidth="1"/>
    <col min="8720" max="8720" width="5.5546875" style="1" customWidth="1"/>
    <col min="8721" max="8721" width="8.6640625" style="1" customWidth="1"/>
    <col min="8722" max="8722" width="10.109375" style="1" customWidth="1"/>
    <col min="8723" max="8723" width="5.6640625" style="1" customWidth="1"/>
    <col min="8724" max="8724" width="8.44140625" style="1" customWidth="1"/>
    <col min="8725" max="8725" width="7.33203125" style="1"/>
    <col min="8726" max="8726" width="8.5546875" style="1" customWidth="1"/>
    <col min="8727" max="8962" width="7.33203125" style="1"/>
    <col min="8963" max="8964" width="8.6640625" style="1" customWidth="1"/>
    <col min="8965" max="8965" width="7.33203125" style="1"/>
    <col min="8966" max="8966" width="8.6640625" style="1" customWidth="1"/>
    <col min="8967" max="8967" width="7.6640625" style="1" customWidth="1"/>
    <col min="8968" max="8968" width="11.109375" style="1" customWidth="1"/>
    <col min="8969" max="8969" width="10.88671875" style="1" customWidth="1"/>
    <col min="8970" max="8970" width="11.6640625" style="1" bestFit="1" customWidth="1"/>
    <col min="8971" max="8971" width="8" style="1" customWidth="1"/>
    <col min="8972" max="8973" width="8.6640625" style="1" customWidth="1"/>
    <col min="8974" max="8974" width="9.88671875" style="1" bestFit="1" customWidth="1"/>
    <col min="8975" max="8975" width="10.33203125" style="1" bestFit="1" customWidth="1"/>
    <col min="8976" max="8976" width="5.5546875" style="1" customWidth="1"/>
    <col min="8977" max="8977" width="8.6640625" style="1" customWidth="1"/>
    <col min="8978" max="8978" width="10.109375" style="1" customWidth="1"/>
    <col min="8979" max="8979" width="5.6640625" style="1" customWidth="1"/>
    <col min="8980" max="8980" width="8.44140625" style="1" customWidth="1"/>
    <col min="8981" max="8981" width="7.33203125" style="1"/>
    <col min="8982" max="8982" width="8.5546875" style="1" customWidth="1"/>
    <col min="8983" max="9218" width="7.33203125" style="1"/>
    <col min="9219" max="9220" width="8.6640625" style="1" customWidth="1"/>
    <col min="9221" max="9221" width="7.33203125" style="1"/>
    <col min="9222" max="9222" width="8.6640625" style="1" customWidth="1"/>
    <col min="9223" max="9223" width="7.6640625" style="1" customWidth="1"/>
    <col min="9224" max="9224" width="11.109375" style="1" customWidth="1"/>
    <col min="9225" max="9225" width="10.88671875" style="1" customWidth="1"/>
    <col min="9226" max="9226" width="11.6640625" style="1" bestFit="1" customWidth="1"/>
    <col min="9227" max="9227" width="8" style="1" customWidth="1"/>
    <col min="9228" max="9229" width="8.6640625" style="1" customWidth="1"/>
    <col min="9230" max="9230" width="9.88671875" style="1" bestFit="1" customWidth="1"/>
    <col min="9231" max="9231" width="10.33203125" style="1" bestFit="1" customWidth="1"/>
    <col min="9232" max="9232" width="5.5546875" style="1" customWidth="1"/>
    <col min="9233" max="9233" width="8.6640625" style="1" customWidth="1"/>
    <col min="9234" max="9234" width="10.109375" style="1" customWidth="1"/>
    <col min="9235" max="9235" width="5.6640625" style="1" customWidth="1"/>
    <col min="9236" max="9236" width="8.44140625" style="1" customWidth="1"/>
    <col min="9237" max="9237" width="7.33203125" style="1"/>
    <col min="9238" max="9238" width="8.5546875" style="1" customWidth="1"/>
    <col min="9239" max="9474" width="7.33203125" style="1"/>
    <col min="9475" max="9476" width="8.6640625" style="1" customWidth="1"/>
    <col min="9477" max="9477" width="7.33203125" style="1"/>
    <col min="9478" max="9478" width="8.6640625" style="1" customWidth="1"/>
    <col min="9479" max="9479" width="7.6640625" style="1" customWidth="1"/>
    <col min="9480" max="9480" width="11.109375" style="1" customWidth="1"/>
    <col min="9481" max="9481" width="10.88671875" style="1" customWidth="1"/>
    <col min="9482" max="9482" width="11.6640625" style="1" bestFit="1" customWidth="1"/>
    <col min="9483" max="9483" width="8" style="1" customWidth="1"/>
    <col min="9484" max="9485" width="8.6640625" style="1" customWidth="1"/>
    <col min="9486" max="9486" width="9.88671875" style="1" bestFit="1" customWidth="1"/>
    <col min="9487" max="9487" width="10.33203125" style="1" bestFit="1" customWidth="1"/>
    <col min="9488" max="9488" width="5.5546875" style="1" customWidth="1"/>
    <col min="9489" max="9489" width="8.6640625" style="1" customWidth="1"/>
    <col min="9490" max="9490" width="10.109375" style="1" customWidth="1"/>
    <col min="9491" max="9491" width="5.6640625" style="1" customWidth="1"/>
    <col min="9492" max="9492" width="8.44140625" style="1" customWidth="1"/>
    <col min="9493" max="9493" width="7.33203125" style="1"/>
    <col min="9494" max="9494" width="8.5546875" style="1" customWidth="1"/>
    <col min="9495" max="9730" width="7.33203125" style="1"/>
    <col min="9731" max="9732" width="8.6640625" style="1" customWidth="1"/>
    <col min="9733" max="9733" width="7.33203125" style="1"/>
    <col min="9734" max="9734" width="8.6640625" style="1" customWidth="1"/>
    <col min="9735" max="9735" width="7.6640625" style="1" customWidth="1"/>
    <col min="9736" max="9736" width="11.109375" style="1" customWidth="1"/>
    <col min="9737" max="9737" width="10.88671875" style="1" customWidth="1"/>
    <col min="9738" max="9738" width="11.6640625" style="1" bestFit="1" customWidth="1"/>
    <col min="9739" max="9739" width="8" style="1" customWidth="1"/>
    <col min="9740" max="9741" width="8.6640625" style="1" customWidth="1"/>
    <col min="9742" max="9742" width="9.88671875" style="1" bestFit="1" customWidth="1"/>
    <col min="9743" max="9743" width="10.33203125" style="1" bestFit="1" customWidth="1"/>
    <col min="9744" max="9744" width="5.5546875" style="1" customWidth="1"/>
    <col min="9745" max="9745" width="8.6640625" style="1" customWidth="1"/>
    <col min="9746" max="9746" width="10.109375" style="1" customWidth="1"/>
    <col min="9747" max="9747" width="5.6640625" style="1" customWidth="1"/>
    <col min="9748" max="9748" width="8.44140625" style="1" customWidth="1"/>
    <col min="9749" max="9749" width="7.33203125" style="1"/>
    <col min="9750" max="9750" width="8.5546875" style="1" customWidth="1"/>
    <col min="9751" max="9986" width="7.33203125" style="1"/>
    <col min="9987" max="9988" width="8.6640625" style="1" customWidth="1"/>
    <col min="9989" max="9989" width="7.33203125" style="1"/>
    <col min="9990" max="9990" width="8.6640625" style="1" customWidth="1"/>
    <col min="9991" max="9991" width="7.6640625" style="1" customWidth="1"/>
    <col min="9992" max="9992" width="11.109375" style="1" customWidth="1"/>
    <col min="9993" max="9993" width="10.88671875" style="1" customWidth="1"/>
    <col min="9994" max="9994" width="11.6640625" style="1" bestFit="1" customWidth="1"/>
    <col min="9995" max="9995" width="8" style="1" customWidth="1"/>
    <col min="9996" max="9997" width="8.6640625" style="1" customWidth="1"/>
    <col min="9998" max="9998" width="9.88671875" style="1" bestFit="1" customWidth="1"/>
    <col min="9999" max="9999" width="10.33203125" style="1" bestFit="1" customWidth="1"/>
    <col min="10000" max="10000" width="5.5546875" style="1" customWidth="1"/>
    <col min="10001" max="10001" width="8.6640625" style="1" customWidth="1"/>
    <col min="10002" max="10002" width="10.109375" style="1" customWidth="1"/>
    <col min="10003" max="10003" width="5.6640625" style="1" customWidth="1"/>
    <col min="10004" max="10004" width="8.44140625" style="1" customWidth="1"/>
    <col min="10005" max="10005" width="7.33203125" style="1"/>
    <col min="10006" max="10006" width="8.5546875" style="1" customWidth="1"/>
    <col min="10007" max="10242" width="7.33203125" style="1"/>
    <col min="10243" max="10244" width="8.6640625" style="1" customWidth="1"/>
    <col min="10245" max="10245" width="7.33203125" style="1"/>
    <col min="10246" max="10246" width="8.6640625" style="1" customWidth="1"/>
    <col min="10247" max="10247" width="7.6640625" style="1" customWidth="1"/>
    <col min="10248" max="10248" width="11.109375" style="1" customWidth="1"/>
    <col min="10249" max="10249" width="10.88671875" style="1" customWidth="1"/>
    <col min="10250" max="10250" width="11.6640625" style="1" bestFit="1" customWidth="1"/>
    <col min="10251" max="10251" width="8" style="1" customWidth="1"/>
    <col min="10252" max="10253" width="8.6640625" style="1" customWidth="1"/>
    <col min="10254" max="10254" width="9.88671875" style="1" bestFit="1" customWidth="1"/>
    <col min="10255" max="10255" width="10.33203125" style="1" bestFit="1" customWidth="1"/>
    <col min="10256" max="10256" width="5.5546875" style="1" customWidth="1"/>
    <col min="10257" max="10257" width="8.6640625" style="1" customWidth="1"/>
    <col min="10258" max="10258" width="10.109375" style="1" customWidth="1"/>
    <col min="10259" max="10259" width="5.6640625" style="1" customWidth="1"/>
    <col min="10260" max="10260" width="8.44140625" style="1" customWidth="1"/>
    <col min="10261" max="10261" width="7.33203125" style="1"/>
    <col min="10262" max="10262" width="8.5546875" style="1" customWidth="1"/>
    <col min="10263" max="10498" width="7.33203125" style="1"/>
    <col min="10499" max="10500" width="8.6640625" style="1" customWidth="1"/>
    <col min="10501" max="10501" width="7.33203125" style="1"/>
    <col min="10502" max="10502" width="8.6640625" style="1" customWidth="1"/>
    <col min="10503" max="10503" width="7.6640625" style="1" customWidth="1"/>
    <col min="10504" max="10504" width="11.109375" style="1" customWidth="1"/>
    <col min="10505" max="10505" width="10.88671875" style="1" customWidth="1"/>
    <col min="10506" max="10506" width="11.6640625" style="1" bestFit="1" customWidth="1"/>
    <col min="10507" max="10507" width="8" style="1" customWidth="1"/>
    <col min="10508" max="10509" width="8.6640625" style="1" customWidth="1"/>
    <col min="10510" max="10510" width="9.88671875" style="1" bestFit="1" customWidth="1"/>
    <col min="10511" max="10511" width="10.33203125" style="1" bestFit="1" customWidth="1"/>
    <col min="10512" max="10512" width="5.5546875" style="1" customWidth="1"/>
    <col min="10513" max="10513" width="8.6640625" style="1" customWidth="1"/>
    <col min="10514" max="10514" width="10.109375" style="1" customWidth="1"/>
    <col min="10515" max="10515" width="5.6640625" style="1" customWidth="1"/>
    <col min="10516" max="10516" width="8.44140625" style="1" customWidth="1"/>
    <col min="10517" max="10517" width="7.33203125" style="1"/>
    <col min="10518" max="10518" width="8.5546875" style="1" customWidth="1"/>
    <col min="10519" max="10754" width="7.33203125" style="1"/>
    <col min="10755" max="10756" width="8.6640625" style="1" customWidth="1"/>
    <col min="10757" max="10757" width="7.33203125" style="1"/>
    <col min="10758" max="10758" width="8.6640625" style="1" customWidth="1"/>
    <col min="10759" max="10759" width="7.6640625" style="1" customWidth="1"/>
    <col min="10760" max="10760" width="11.109375" style="1" customWidth="1"/>
    <col min="10761" max="10761" width="10.88671875" style="1" customWidth="1"/>
    <col min="10762" max="10762" width="11.6640625" style="1" bestFit="1" customWidth="1"/>
    <col min="10763" max="10763" width="8" style="1" customWidth="1"/>
    <col min="10764" max="10765" width="8.6640625" style="1" customWidth="1"/>
    <col min="10766" max="10766" width="9.88671875" style="1" bestFit="1" customWidth="1"/>
    <col min="10767" max="10767" width="10.33203125" style="1" bestFit="1" customWidth="1"/>
    <col min="10768" max="10768" width="5.5546875" style="1" customWidth="1"/>
    <col min="10769" max="10769" width="8.6640625" style="1" customWidth="1"/>
    <col min="10770" max="10770" width="10.109375" style="1" customWidth="1"/>
    <col min="10771" max="10771" width="5.6640625" style="1" customWidth="1"/>
    <col min="10772" max="10772" width="8.44140625" style="1" customWidth="1"/>
    <col min="10773" max="10773" width="7.33203125" style="1"/>
    <col min="10774" max="10774" width="8.5546875" style="1" customWidth="1"/>
    <col min="10775" max="11010" width="7.33203125" style="1"/>
    <col min="11011" max="11012" width="8.6640625" style="1" customWidth="1"/>
    <col min="11013" max="11013" width="7.33203125" style="1"/>
    <col min="11014" max="11014" width="8.6640625" style="1" customWidth="1"/>
    <col min="11015" max="11015" width="7.6640625" style="1" customWidth="1"/>
    <col min="11016" max="11016" width="11.109375" style="1" customWidth="1"/>
    <col min="11017" max="11017" width="10.88671875" style="1" customWidth="1"/>
    <col min="11018" max="11018" width="11.6640625" style="1" bestFit="1" customWidth="1"/>
    <col min="11019" max="11019" width="8" style="1" customWidth="1"/>
    <col min="11020" max="11021" width="8.6640625" style="1" customWidth="1"/>
    <col min="11022" max="11022" width="9.88671875" style="1" bestFit="1" customWidth="1"/>
    <col min="11023" max="11023" width="10.33203125" style="1" bestFit="1" customWidth="1"/>
    <col min="11024" max="11024" width="5.5546875" style="1" customWidth="1"/>
    <col min="11025" max="11025" width="8.6640625" style="1" customWidth="1"/>
    <col min="11026" max="11026" width="10.109375" style="1" customWidth="1"/>
    <col min="11027" max="11027" width="5.6640625" style="1" customWidth="1"/>
    <col min="11028" max="11028" width="8.44140625" style="1" customWidth="1"/>
    <col min="11029" max="11029" width="7.33203125" style="1"/>
    <col min="11030" max="11030" width="8.5546875" style="1" customWidth="1"/>
    <col min="11031" max="11266" width="7.33203125" style="1"/>
    <col min="11267" max="11268" width="8.6640625" style="1" customWidth="1"/>
    <col min="11269" max="11269" width="7.33203125" style="1"/>
    <col min="11270" max="11270" width="8.6640625" style="1" customWidth="1"/>
    <col min="11271" max="11271" width="7.6640625" style="1" customWidth="1"/>
    <col min="11272" max="11272" width="11.109375" style="1" customWidth="1"/>
    <col min="11273" max="11273" width="10.88671875" style="1" customWidth="1"/>
    <col min="11274" max="11274" width="11.6640625" style="1" bestFit="1" customWidth="1"/>
    <col min="11275" max="11275" width="8" style="1" customWidth="1"/>
    <col min="11276" max="11277" width="8.6640625" style="1" customWidth="1"/>
    <col min="11278" max="11278" width="9.88671875" style="1" bestFit="1" customWidth="1"/>
    <col min="11279" max="11279" width="10.33203125" style="1" bestFit="1" customWidth="1"/>
    <col min="11280" max="11280" width="5.5546875" style="1" customWidth="1"/>
    <col min="11281" max="11281" width="8.6640625" style="1" customWidth="1"/>
    <col min="11282" max="11282" width="10.109375" style="1" customWidth="1"/>
    <col min="11283" max="11283" width="5.6640625" style="1" customWidth="1"/>
    <col min="11284" max="11284" width="8.44140625" style="1" customWidth="1"/>
    <col min="11285" max="11285" width="7.33203125" style="1"/>
    <col min="11286" max="11286" width="8.5546875" style="1" customWidth="1"/>
    <col min="11287" max="11522" width="7.33203125" style="1"/>
    <col min="11523" max="11524" width="8.6640625" style="1" customWidth="1"/>
    <col min="11525" max="11525" width="7.33203125" style="1"/>
    <col min="11526" max="11526" width="8.6640625" style="1" customWidth="1"/>
    <col min="11527" max="11527" width="7.6640625" style="1" customWidth="1"/>
    <col min="11528" max="11528" width="11.109375" style="1" customWidth="1"/>
    <col min="11529" max="11529" width="10.88671875" style="1" customWidth="1"/>
    <col min="11530" max="11530" width="11.6640625" style="1" bestFit="1" customWidth="1"/>
    <col min="11531" max="11531" width="8" style="1" customWidth="1"/>
    <col min="11532" max="11533" width="8.6640625" style="1" customWidth="1"/>
    <col min="11534" max="11534" width="9.88671875" style="1" bestFit="1" customWidth="1"/>
    <col min="11535" max="11535" width="10.33203125" style="1" bestFit="1" customWidth="1"/>
    <col min="11536" max="11536" width="5.5546875" style="1" customWidth="1"/>
    <col min="11537" max="11537" width="8.6640625" style="1" customWidth="1"/>
    <col min="11538" max="11538" width="10.109375" style="1" customWidth="1"/>
    <col min="11539" max="11539" width="5.6640625" style="1" customWidth="1"/>
    <col min="11540" max="11540" width="8.44140625" style="1" customWidth="1"/>
    <col min="11541" max="11541" width="7.33203125" style="1"/>
    <col min="11542" max="11542" width="8.5546875" style="1" customWidth="1"/>
    <col min="11543" max="11778" width="7.33203125" style="1"/>
    <col min="11779" max="11780" width="8.6640625" style="1" customWidth="1"/>
    <col min="11781" max="11781" width="7.33203125" style="1"/>
    <col min="11782" max="11782" width="8.6640625" style="1" customWidth="1"/>
    <col min="11783" max="11783" width="7.6640625" style="1" customWidth="1"/>
    <col min="11784" max="11784" width="11.109375" style="1" customWidth="1"/>
    <col min="11785" max="11785" width="10.88671875" style="1" customWidth="1"/>
    <col min="11786" max="11786" width="11.6640625" style="1" bestFit="1" customWidth="1"/>
    <col min="11787" max="11787" width="8" style="1" customWidth="1"/>
    <col min="11788" max="11789" width="8.6640625" style="1" customWidth="1"/>
    <col min="11790" max="11790" width="9.88671875" style="1" bestFit="1" customWidth="1"/>
    <col min="11791" max="11791" width="10.33203125" style="1" bestFit="1" customWidth="1"/>
    <col min="11792" max="11792" width="5.5546875" style="1" customWidth="1"/>
    <col min="11793" max="11793" width="8.6640625" style="1" customWidth="1"/>
    <col min="11794" max="11794" width="10.109375" style="1" customWidth="1"/>
    <col min="11795" max="11795" width="5.6640625" style="1" customWidth="1"/>
    <col min="11796" max="11796" width="8.44140625" style="1" customWidth="1"/>
    <col min="11797" max="11797" width="7.33203125" style="1"/>
    <col min="11798" max="11798" width="8.5546875" style="1" customWidth="1"/>
    <col min="11799" max="12034" width="7.33203125" style="1"/>
    <col min="12035" max="12036" width="8.6640625" style="1" customWidth="1"/>
    <col min="12037" max="12037" width="7.33203125" style="1"/>
    <col min="12038" max="12038" width="8.6640625" style="1" customWidth="1"/>
    <col min="12039" max="12039" width="7.6640625" style="1" customWidth="1"/>
    <col min="12040" max="12040" width="11.109375" style="1" customWidth="1"/>
    <col min="12041" max="12041" width="10.88671875" style="1" customWidth="1"/>
    <col min="12042" max="12042" width="11.6640625" style="1" bestFit="1" customWidth="1"/>
    <col min="12043" max="12043" width="8" style="1" customWidth="1"/>
    <col min="12044" max="12045" width="8.6640625" style="1" customWidth="1"/>
    <col min="12046" max="12046" width="9.88671875" style="1" bestFit="1" customWidth="1"/>
    <col min="12047" max="12047" width="10.33203125" style="1" bestFit="1" customWidth="1"/>
    <col min="12048" max="12048" width="5.5546875" style="1" customWidth="1"/>
    <col min="12049" max="12049" width="8.6640625" style="1" customWidth="1"/>
    <col min="12050" max="12050" width="10.109375" style="1" customWidth="1"/>
    <col min="12051" max="12051" width="5.6640625" style="1" customWidth="1"/>
    <col min="12052" max="12052" width="8.44140625" style="1" customWidth="1"/>
    <col min="12053" max="12053" width="7.33203125" style="1"/>
    <col min="12054" max="12054" width="8.5546875" style="1" customWidth="1"/>
    <col min="12055" max="12290" width="7.33203125" style="1"/>
    <col min="12291" max="12292" width="8.6640625" style="1" customWidth="1"/>
    <col min="12293" max="12293" width="7.33203125" style="1"/>
    <col min="12294" max="12294" width="8.6640625" style="1" customWidth="1"/>
    <col min="12295" max="12295" width="7.6640625" style="1" customWidth="1"/>
    <col min="12296" max="12296" width="11.109375" style="1" customWidth="1"/>
    <col min="12297" max="12297" width="10.88671875" style="1" customWidth="1"/>
    <col min="12298" max="12298" width="11.6640625" style="1" bestFit="1" customWidth="1"/>
    <col min="12299" max="12299" width="8" style="1" customWidth="1"/>
    <col min="12300" max="12301" width="8.6640625" style="1" customWidth="1"/>
    <col min="12302" max="12302" width="9.88671875" style="1" bestFit="1" customWidth="1"/>
    <col min="12303" max="12303" width="10.33203125" style="1" bestFit="1" customWidth="1"/>
    <col min="12304" max="12304" width="5.5546875" style="1" customWidth="1"/>
    <col min="12305" max="12305" width="8.6640625" style="1" customWidth="1"/>
    <col min="12306" max="12306" width="10.109375" style="1" customWidth="1"/>
    <col min="12307" max="12307" width="5.6640625" style="1" customWidth="1"/>
    <col min="12308" max="12308" width="8.44140625" style="1" customWidth="1"/>
    <col min="12309" max="12309" width="7.33203125" style="1"/>
    <col min="12310" max="12310" width="8.5546875" style="1" customWidth="1"/>
    <col min="12311" max="12546" width="7.33203125" style="1"/>
    <col min="12547" max="12548" width="8.6640625" style="1" customWidth="1"/>
    <col min="12549" max="12549" width="7.33203125" style="1"/>
    <col min="12550" max="12550" width="8.6640625" style="1" customWidth="1"/>
    <col min="12551" max="12551" width="7.6640625" style="1" customWidth="1"/>
    <col min="12552" max="12552" width="11.109375" style="1" customWidth="1"/>
    <col min="12553" max="12553" width="10.88671875" style="1" customWidth="1"/>
    <col min="12554" max="12554" width="11.6640625" style="1" bestFit="1" customWidth="1"/>
    <col min="12555" max="12555" width="8" style="1" customWidth="1"/>
    <col min="12556" max="12557" width="8.6640625" style="1" customWidth="1"/>
    <col min="12558" max="12558" width="9.88671875" style="1" bestFit="1" customWidth="1"/>
    <col min="12559" max="12559" width="10.33203125" style="1" bestFit="1" customWidth="1"/>
    <col min="12560" max="12560" width="5.5546875" style="1" customWidth="1"/>
    <col min="12561" max="12561" width="8.6640625" style="1" customWidth="1"/>
    <col min="12562" max="12562" width="10.109375" style="1" customWidth="1"/>
    <col min="12563" max="12563" width="5.6640625" style="1" customWidth="1"/>
    <col min="12564" max="12564" width="8.44140625" style="1" customWidth="1"/>
    <col min="12565" max="12565" width="7.33203125" style="1"/>
    <col min="12566" max="12566" width="8.5546875" style="1" customWidth="1"/>
    <col min="12567" max="12802" width="7.33203125" style="1"/>
    <col min="12803" max="12804" width="8.6640625" style="1" customWidth="1"/>
    <col min="12805" max="12805" width="7.33203125" style="1"/>
    <col min="12806" max="12806" width="8.6640625" style="1" customWidth="1"/>
    <col min="12807" max="12807" width="7.6640625" style="1" customWidth="1"/>
    <col min="12808" max="12808" width="11.109375" style="1" customWidth="1"/>
    <col min="12809" max="12809" width="10.88671875" style="1" customWidth="1"/>
    <col min="12810" max="12810" width="11.6640625" style="1" bestFit="1" customWidth="1"/>
    <col min="12811" max="12811" width="8" style="1" customWidth="1"/>
    <col min="12812" max="12813" width="8.6640625" style="1" customWidth="1"/>
    <col min="12814" max="12814" width="9.88671875" style="1" bestFit="1" customWidth="1"/>
    <col min="12815" max="12815" width="10.33203125" style="1" bestFit="1" customWidth="1"/>
    <col min="12816" max="12816" width="5.5546875" style="1" customWidth="1"/>
    <col min="12817" max="12817" width="8.6640625" style="1" customWidth="1"/>
    <col min="12818" max="12818" width="10.109375" style="1" customWidth="1"/>
    <col min="12819" max="12819" width="5.6640625" style="1" customWidth="1"/>
    <col min="12820" max="12820" width="8.44140625" style="1" customWidth="1"/>
    <col min="12821" max="12821" width="7.33203125" style="1"/>
    <col min="12822" max="12822" width="8.5546875" style="1" customWidth="1"/>
    <col min="12823" max="13058" width="7.33203125" style="1"/>
    <col min="13059" max="13060" width="8.6640625" style="1" customWidth="1"/>
    <col min="13061" max="13061" width="7.33203125" style="1"/>
    <col min="13062" max="13062" width="8.6640625" style="1" customWidth="1"/>
    <col min="13063" max="13063" width="7.6640625" style="1" customWidth="1"/>
    <col min="13064" max="13064" width="11.109375" style="1" customWidth="1"/>
    <col min="13065" max="13065" width="10.88671875" style="1" customWidth="1"/>
    <col min="13066" max="13066" width="11.6640625" style="1" bestFit="1" customWidth="1"/>
    <col min="13067" max="13067" width="8" style="1" customWidth="1"/>
    <col min="13068" max="13069" width="8.6640625" style="1" customWidth="1"/>
    <col min="13070" max="13070" width="9.88671875" style="1" bestFit="1" customWidth="1"/>
    <col min="13071" max="13071" width="10.33203125" style="1" bestFit="1" customWidth="1"/>
    <col min="13072" max="13072" width="5.5546875" style="1" customWidth="1"/>
    <col min="13073" max="13073" width="8.6640625" style="1" customWidth="1"/>
    <col min="13074" max="13074" width="10.109375" style="1" customWidth="1"/>
    <col min="13075" max="13075" width="5.6640625" style="1" customWidth="1"/>
    <col min="13076" max="13076" width="8.44140625" style="1" customWidth="1"/>
    <col min="13077" max="13077" width="7.33203125" style="1"/>
    <col min="13078" max="13078" width="8.5546875" style="1" customWidth="1"/>
    <col min="13079" max="13314" width="7.33203125" style="1"/>
    <col min="13315" max="13316" width="8.6640625" style="1" customWidth="1"/>
    <col min="13317" max="13317" width="7.33203125" style="1"/>
    <col min="13318" max="13318" width="8.6640625" style="1" customWidth="1"/>
    <col min="13319" max="13319" width="7.6640625" style="1" customWidth="1"/>
    <col min="13320" max="13320" width="11.109375" style="1" customWidth="1"/>
    <col min="13321" max="13321" width="10.88671875" style="1" customWidth="1"/>
    <col min="13322" max="13322" width="11.6640625" style="1" bestFit="1" customWidth="1"/>
    <col min="13323" max="13323" width="8" style="1" customWidth="1"/>
    <col min="13324" max="13325" width="8.6640625" style="1" customWidth="1"/>
    <col min="13326" max="13326" width="9.88671875" style="1" bestFit="1" customWidth="1"/>
    <col min="13327" max="13327" width="10.33203125" style="1" bestFit="1" customWidth="1"/>
    <col min="13328" max="13328" width="5.5546875" style="1" customWidth="1"/>
    <col min="13329" max="13329" width="8.6640625" style="1" customWidth="1"/>
    <col min="13330" max="13330" width="10.109375" style="1" customWidth="1"/>
    <col min="13331" max="13331" width="5.6640625" style="1" customWidth="1"/>
    <col min="13332" max="13332" width="8.44140625" style="1" customWidth="1"/>
    <col min="13333" max="13333" width="7.33203125" style="1"/>
    <col min="13334" max="13334" width="8.5546875" style="1" customWidth="1"/>
    <col min="13335" max="13570" width="7.33203125" style="1"/>
    <col min="13571" max="13572" width="8.6640625" style="1" customWidth="1"/>
    <col min="13573" max="13573" width="7.33203125" style="1"/>
    <col min="13574" max="13574" width="8.6640625" style="1" customWidth="1"/>
    <col min="13575" max="13575" width="7.6640625" style="1" customWidth="1"/>
    <col min="13576" max="13576" width="11.109375" style="1" customWidth="1"/>
    <col min="13577" max="13577" width="10.88671875" style="1" customWidth="1"/>
    <col min="13578" max="13578" width="11.6640625" style="1" bestFit="1" customWidth="1"/>
    <col min="13579" max="13579" width="8" style="1" customWidth="1"/>
    <col min="13580" max="13581" width="8.6640625" style="1" customWidth="1"/>
    <col min="13582" max="13582" width="9.88671875" style="1" bestFit="1" customWidth="1"/>
    <col min="13583" max="13583" width="10.33203125" style="1" bestFit="1" customWidth="1"/>
    <col min="13584" max="13584" width="5.5546875" style="1" customWidth="1"/>
    <col min="13585" max="13585" width="8.6640625" style="1" customWidth="1"/>
    <col min="13586" max="13586" width="10.109375" style="1" customWidth="1"/>
    <col min="13587" max="13587" width="5.6640625" style="1" customWidth="1"/>
    <col min="13588" max="13588" width="8.44140625" style="1" customWidth="1"/>
    <col min="13589" max="13589" width="7.33203125" style="1"/>
    <col min="13590" max="13590" width="8.5546875" style="1" customWidth="1"/>
    <col min="13591" max="13826" width="7.33203125" style="1"/>
    <col min="13827" max="13828" width="8.6640625" style="1" customWidth="1"/>
    <col min="13829" max="13829" width="7.33203125" style="1"/>
    <col min="13830" max="13830" width="8.6640625" style="1" customWidth="1"/>
    <col min="13831" max="13831" width="7.6640625" style="1" customWidth="1"/>
    <col min="13832" max="13832" width="11.109375" style="1" customWidth="1"/>
    <col min="13833" max="13833" width="10.88671875" style="1" customWidth="1"/>
    <col min="13834" max="13834" width="11.6640625" style="1" bestFit="1" customWidth="1"/>
    <col min="13835" max="13835" width="8" style="1" customWidth="1"/>
    <col min="13836" max="13837" width="8.6640625" style="1" customWidth="1"/>
    <col min="13838" max="13838" width="9.88671875" style="1" bestFit="1" customWidth="1"/>
    <col min="13839" max="13839" width="10.33203125" style="1" bestFit="1" customWidth="1"/>
    <col min="13840" max="13840" width="5.5546875" style="1" customWidth="1"/>
    <col min="13841" max="13841" width="8.6640625" style="1" customWidth="1"/>
    <col min="13842" max="13842" width="10.109375" style="1" customWidth="1"/>
    <col min="13843" max="13843" width="5.6640625" style="1" customWidth="1"/>
    <col min="13844" max="13844" width="8.44140625" style="1" customWidth="1"/>
    <col min="13845" max="13845" width="7.33203125" style="1"/>
    <col min="13846" max="13846" width="8.5546875" style="1" customWidth="1"/>
    <col min="13847" max="14082" width="7.33203125" style="1"/>
    <col min="14083" max="14084" width="8.6640625" style="1" customWidth="1"/>
    <col min="14085" max="14085" width="7.33203125" style="1"/>
    <col min="14086" max="14086" width="8.6640625" style="1" customWidth="1"/>
    <col min="14087" max="14087" width="7.6640625" style="1" customWidth="1"/>
    <col min="14088" max="14088" width="11.109375" style="1" customWidth="1"/>
    <col min="14089" max="14089" width="10.88671875" style="1" customWidth="1"/>
    <col min="14090" max="14090" width="11.6640625" style="1" bestFit="1" customWidth="1"/>
    <col min="14091" max="14091" width="8" style="1" customWidth="1"/>
    <col min="14092" max="14093" width="8.6640625" style="1" customWidth="1"/>
    <col min="14094" max="14094" width="9.88671875" style="1" bestFit="1" customWidth="1"/>
    <col min="14095" max="14095" width="10.33203125" style="1" bestFit="1" customWidth="1"/>
    <col min="14096" max="14096" width="5.5546875" style="1" customWidth="1"/>
    <col min="14097" max="14097" width="8.6640625" style="1" customWidth="1"/>
    <col min="14098" max="14098" width="10.109375" style="1" customWidth="1"/>
    <col min="14099" max="14099" width="5.6640625" style="1" customWidth="1"/>
    <col min="14100" max="14100" width="8.44140625" style="1" customWidth="1"/>
    <col min="14101" max="14101" width="7.33203125" style="1"/>
    <col min="14102" max="14102" width="8.5546875" style="1" customWidth="1"/>
    <col min="14103" max="14338" width="7.33203125" style="1"/>
    <col min="14339" max="14340" width="8.6640625" style="1" customWidth="1"/>
    <col min="14341" max="14341" width="7.33203125" style="1"/>
    <col min="14342" max="14342" width="8.6640625" style="1" customWidth="1"/>
    <col min="14343" max="14343" width="7.6640625" style="1" customWidth="1"/>
    <col min="14344" max="14344" width="11.109375" style="1" customWidth="1"/>
    <col min="14345" max="14345" width="10.88671875" style="1" customWidth="1"/>
    <col min="14346" max="14346" width="11.6640625" style="1" bestFit="1" customWidth="1"/>
    <col min="14347" max="14347" width="8" style="1" customWidth="1"/>
    <col min="14348" max="14349" width="8.6640625" style="1" customWidth="1"/>
    <col min="14350" max="14350" width="9.88671875" style="1" bestFit="1" customWidth="1"/>
    <col min="14351" max="14351" width="10.33203125" style="1" bestFit="1" customWidth="1"/>
    <col min="14352" max="14352" width="5.5546875" style="1" customWidth="1"/>
    <col min="14353" max="14353" width="8.6640625" style="1" customWidth="1"/>
    <col min="14354" max="14354" width="10.109375" style="1" customWidth="1"/>
    <col min="14355" max="14355" width="5.6640625" style="1" customWidth="1"/>
    <col min="14356" max="14356" width="8.44140625" style="1" customWidth="1"/>
    <col min="14357" max="14357" width="7.33203125" style="1"/>
    <col min="14358" max="14358" width="8.5546875" style="1" customWidth="1"/>
    <col min="14359" max="14594" width="7.33203125" style="1"/>
    <col min="14595" max="14596" width="8.6640625" style="1" customWidth="1"/>
    <col min="14597" max="14597" width="7.33203125" style="1"/>
    <col min="14598" max="14598" width="8.6640625" style="1" customWidth="1"/>
    <col min="14599" max="14599" width="7.6640625" style="1" customWidth="1"/>
    <col min="14600" max="14600" width="11.109375" style="1" customWidth="1"/>
    <col min="14601" max="14601" width="10.88671875" style="1" customWidth="1"/>
    <col min="14602" max="14602" width="11.6640625" style="1" bestFit="1" customWidth="1"/>
    <col min="14603" max="14603" width="8" style="1" customWidth="1"/>
    <col min="14604" max="14605" width="8.6640625" style="1" customWidth="1"/>
    <col min="14606" max="14606" width="9.88671875" style="1" bestFit="1" customWidth="1"/>
    <col min="14607" max="14607" width="10.33203125" style="1" bestFit="1" customWidth="1"/>
    <col min="14608" max="14608" width="5.5546875" style="1" customWidth="1"/>
    <col min="14609" max="14609" width="8.6640625" style="1" customWidth="1"/>
    <col min="14610" max="14610" width="10.109375" style="1" customWidth="1"/>
    <col min="14611" max="14611" width="5.6640625" style="1" customWidth="1"/>
    <col min="14612" max="14612" width="8.44140625" style="1" customWidth="1"/>
    <col min="14613" max="14613" width="7.33203125" style="1"/>
    <col min="14614" max="14614" width="8.5546875" style="1" customWidth="1"/>
    <col min="14615" max="14850" width="7.33203125" style="1"/>
    <col min="14851" max="14852" width="8.6640625" style="1" customWidth="1"/>
    <col min="14853" max="14853" width="7.33203125" style="1"/>
    <col min="14854" max="14854" width="8.6640625" style="1" customWidth="1"/>
    <col min="14855" max="14855" width="7.6640625" style="1" customWidth="1"/>
    <col min="14856" max="14856" width="11.109375" style="1" customWidth="1"/>
    <col min="14857" max="14857" width="10.88671875" style="1" customWidth="1"/>
    <col min="14858" max="14858" width="11.6640625" style="1" bestFit="1" customWidth="1"/>
    <col min="14859" max="14859" width="8" style="1" customWidth="1"/>
    <col min="14860" max="14861" width="8.6640625" style="1" customWidth="1"/>
    <col min="14862" max="14862" width="9.88671875" style="1" bestFit="1" customWidth="1"/>
    <col min="14863" max="14863" width="10.33203125" style="1" bestFit="1" customWidth="1"/>
    <col min="14864" max="14864" width="5.5546875" style="1" customWidth="1"/>
    <col min="14865" max="14865" width="8.6640625" style="1" customWidth="1"/>
    <col min="14866" max="14866" width="10.109375" style="1" customWidth="1"/>
    <col min="14867" max="14867" width="5.6640625" style="1" customWidth="1"/>
    <col min="14868" max="14868" width="8.44140625" style="1" customWidth="1"/>
    <col min="14869" max="14869" width="7.33203125" style="1"/>
    <col min="14870" max="14870" width="8.5546875" style="1" customWidth="1"/>
    <col min="14871" max="15106" width="7.33203125" style="1"/>
    <col min="15107" max="15108" width="8.6640625" style="1" customWidth="1"/>
    <col min="15109" max="15109" width="7.33203125" style="1"/>
    <col min="15110" max="15110" width="8.6640625" style="1" customWidth="1"/>
    <col min="15111" max="15111" width="7.6640625" style="1" customWidth="1"/>
    <col min="15112" max="15112" width="11.109375" style="1" customWidth="1"/>
    <col min="15113" max="15113" width="10.88671875" style="1" customWidth="1"/>
    <col min="15114" max="15114" width="11.6640625" style="1" bestFit="1" customWidth="1"/>
    <col min="15115" max="15115" width="8" style="1" customWidth="1"/>
    <col min="15116" max="15117" width="8.6640625" style="1" customWidth="1"/>
    <col min="15118" max="15118" width="9.88671875" style="1" bestFit="1" customWidth="1"/>
    <col min="15119" max="15119" width="10.33203125" style="1" bestFit="1" customWidth="1"/>
    <col min="15120" max="15120" width="5.5546875" style="1" customWidth="1"/>
    <col min="15121" max="15121" width="8.6640625" style="1" customWidth="1"/>
    <col min="15122" max="15122" width="10.109375" style="1" customWidth="1"/>
    <col min="15123" max="15123" width="5.6640625" style="1" customWidth="1"/>
    <col min="15124" max="15124" width="8.44140625" style="1" customWidth="1"/>
    <col min="15125" max="15125" width="7.33203125" style="1"/>
    <col min="15126" max="15126" width="8.5546875" style="1" customWidth="1"/>
    <col min="15127" max="15362" width="7.33203125" style="1"/>
    <col min="15363" max="15364" width="8.6640625" style="1" customWidth="1"/>
    <col min="15365" max="15365" width="7.33203125" style="1"/>
    <col min="15366" max="15366" width="8.6640625" style="1" customWidth="1"/>
    <col min="15367" max="15367" width="7.6640625" style="1" customWidth="1"/>
    <col min="15368" max="15368" width="11.109375" style="1" customWidth="1"/>
    <col min="15369" max="15369" width="10.88671875" style="1" customWidth="1"/>
    <col min="15370" max="15370" width="11.6640625" style="1" bestFit="1" customWidth="1"/>
    <col min="15371" max="15371" width="8" style="1" customWidth="1"/>
    <col min="15372" max="15373" width="8.6640625" style="1" customWidth="1"/>
    <col min="15374" max="15374" width="9.88671875" style="1" bestFit="1" customWidth="1"/>
    <col min="15375" max="15375" width="10.33203125" style="1" bestFit="1" customWidth="1"/>
    <col min="15376" max="15376" width="5.5546875" style="1" customWidth="1"/>
    <col min="15377" max="15377" width="8.6640625" style="1" customWidth="1"/>
    <col min="15378" max="15378" width="10.109375" style="1" customWidth="1"/>
    <col min="15379" max="15379" width="5.6640625" style="1" customWidth="1"/>
    <col min="15380" max="15380" width="8.44140625" style="1" customWidth="1"/>
    <col min="15381" max="15381" width="7.33203125" style="1"/>
    <col min="15382" max="15382" width="8.5546875" style="1" customWidth="1"/>
    <col min="15383" max="15618" width="7.33203125" style="1"/>
    <col min="15619" max="15620" width="8.6640625" style="1" customWidth="1"/>
    <col min="15621" max="15621" width="7.33203125" style="1"/>
    <col min="15622" max="15622" width="8.6640625" style="1" customWidth="1"/>
    <col min="15623" max="15623" width="7.6640625" style="1" customWidth="1"/>
    <col min="15624" max="15624" width="11.109375" style="1" customWidth="1"/>
    <col min="15625" max="15625" width="10.88671875" style="1" customWidth="1"/>
    <col min="15626" max="15626" width="11.6640625" style="1" bestFit="1" customWidth="1"/>
    <col min="15627" max="15627" width="8" style="1" customWidth="1"/>
    <col min="15628" max="15629" width="8.6640625" style="1" customWidth="1"/>
    <col min="15630" max="15630" width="9.88671875" style="1" bestFit="1" customWidth="1"/>
    <col min="15631" max="15631" width="10.33203125" style="1" bestFit="1" customWidth="1"/>
    <col min="15632" max="15632" width="5.5546875" style="1" customWidth="1"/>
    <col min="15633" max="15633" width="8.6640625" style="1" customWidth="1"/>
    <col min="15634" max="15634" width="10.109375" style="1" customWidth="1"/>
    <col min="15635" max="15635" width="5.6640625" style="1" customWidth="1"/>
    <col min="15636" max="15636" width="8.44140625" style="1" customWidth="1"/>
    <col min="15637" max="15637" width="7.33203125" style="1"/>
    <col min="15638" max="15638" width="8.5546875" style="1" customWidth="1"/>
    <col min="15639" max="15874" width="7.33203125" style="1"/>
    <col min="15875" max="15876" width="8.6640625" style="1" customWidth="1"/>
    <col min="15877" max="15877" width="7.33203125" style="1"/>
    <col min="15878" max="15878" width="8.6640625" style="1" customWidth="1"/>
    <col min="15879" max="15879" width="7.6640625" style="1" customWidth="1"/>
    <col min="15880" max="15880" width="11.109375" style="1" customWidth="1"/>
    <col min="15881" max="15881" width="10.88671875" style="1" customWidth="1"/>
    <col min="15882" max="15882" width="11.6640625" style="1" bestFit="1" customWidth="1"/>
    <col min="15883" max="15883" width="8" style="1" customWidth="1"/>
    <col min="15884" max="15885" width="8.6640625" style="1" customWidth="1"/>
    <col min="15886" max="15886" width="9.88671875" style="1" bestFit="1" customWidth="1"/>
    <col min="15887" max="15887" width="10.33203125" style="1" bestFit="1" customWidth="1"/>
    <col min="15888" max="15888" width="5.5546875" style="1" customWidth="1"/>
    <col min="15889" max="15889" width="8.6640625" style="1" customWidth="1"/>
    <col min="15890" max="15890" width="10.109375" style="1" customWidth="1"/>
    <col min="15891" max="15891" width="5.6640625" style="1" customWidth="1"/>
    <col min="15892" max="15892" width="8.44140625" style="1" customWidth="1"/>
    <col min="15893" max="15893" width="7.33203125" style="1"/>
    <col min="15894" max="15894" width="8.5546875" style="1" customWidth="1"/>
    <col min="15895" max="16130" width="7.33203125" style="1"/>
    <col min="16131" max="16132" width="8.6640625" style="1" customWidth="1"/>
    <col min="16133" max="16133" width="7.33203125" style="1"/>
    <col min="16134" max="16134" width="8.6640625" style="1" customWidth="1"/>
    <col min="16135" max="16135" width="7.6640625" style="1" customWidth="1"/>
    <col min="16136" max="16136" width="11.109375" style="1" customWidth="1"/>
    <col min="16137" max="16137" width="10.88671875" style="1" customWidth="1"/>
    <col min="16138" max="16138" width="11.6640625" style="1" bestFit="1" customWidth="1"/>
    <col min="16139" max="16139" width="8" style="1" customWidth="1"/>
    <col min="16140" max="16141" width="8.6640625" style="1" customWidth="1"/>
    <col min="16142" max="16142" width="9.88671875" style="1" bestFit="1" customWidth="1"/>
    <col min="16143" max="16143" width="10.33203125" style="1" bestFit="1" customWidth="1"/>
    <col min="16144" max="16144" width="5.5546875" style="1" customWidth="1"/>
    <col min="16145" max="16145" width="8.6640625" style="1" customWidth="1"/>
    <col min="16146" max="16146" width="10.109375" style="1" customWidth="1"/>
    <col min="16147" max="16147" width="5.6640625" style="1" customWidth="1"/>
    <col min="16148" max="16148" width="8.44140625" style="1" customWidth="1"/>
    <col min="16149" max="16149" width="7.33203125" style="1"/>
    <col min="16150" max="16150" width="8.5546875" style="1" customWidth="1"/>
    <col min="16151" max="16384" width="7.33203125" style="1"/>
  </cols>
  <sheetData>
    <row r="1" spans="1:13">
      <c r="A1" s="29" t="s">
        <v>20</v>
      </c>
    </row>
    <row r="2" spans="1:13">
      <c r="A2" s="1" t="s">
        <v>21</v>
      </c>
    </row>
    <row r="3" spans="1:13">
      <c r="C3" s="30" t="s">
        <v>107</v>
      </c>
      <c r="E3" s="31"/>
      <c r="F3" s="32"/>
    </row>
    <row r="4" spans="1:13">
      <c r="A4" s="3" t="s">
        <v>0</v>
      </c>
      <c r="D4" s="26" t="s">
        <v>1</v>
      </c>
      <c r="E4" s="33" t="s">
        <v>2</v>
      </c>
      <c r="F4" s="33" t="s">
        <v>3</v>
      </c>
      <c r="G4" s="4" t="s">
        <v>4</v>
      </c>
      <c r="H4" s="6" t="s">
        <v>5</v>
      </c>
      <c r="I4" s="4" t="s">
        <v>49</v>
      </c>
    </row>
    <row r="5" spans="1:13">
      <c r="D5" s="14">
        <v>10</v>
      </c>
      <c r="E5" s="6">
        <v>0</v>
      </c>
      <c r="F5" s="6">
        <v>300</v>
      </c>
      <c r="G5" s="6">
        <v>70</v>
      </c>
      <c r="H5" s="42" t="s">
        <v>10</v>
      </c>
      <c r="I5" s="6">
        <v>3</v>
      </c>
    </row>
    <row r="7" spans="1:13">
      <c r="A7" s="7"/>
    </row>
    <row r="8" spans="1:13">
      <c r="A8" s="8"/>
    </row>
    <row r="9" spans="1:13">
      <c r="A9" s="8" t="s">
        <v>54</v>
      </c>
      <c r="D9" s="4" t="s">
        <v>98</v>
      </c>
      <c r="E9" s="4" t="s">
        <v>1</v>
      </c>
      <c r="F9" s="4" t="s">
        <v>7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38</v>
      </c>
      <c r="L9" s="4" t="s">
        <v>39</v>
      </c>
      <c r="M9" s="4" t="s">
        <v>43</v>
      </c>
    </row>
    <row r="10" spans="1:13">
      <c r="A10" s="3"/>
      <c r="D10" s="9">
        <f>+IF(D4=E9,$B$32*((20.9-$D$5)/20.9),D5)</f>
        <v>6.1540669856459331</v>
      </c>
      <c r="E10" s="9">
        <f>+IF(D4=E9,D5,20.9*(1-(D5/B32)))</f>
        <v>10</v>
      </c>
      <c r="F10" s="9">
        <f>+((20.9/(20.9-E10))-1)*100</f>
        <v>91.743119266055047</v>
      </c>
      <c r="G10" s="35">
        <f>+$F$5-$G$5</f>
        <v>230</v>
      </c>
      <c r="H10" s="9">
        <f>+($B$31/$B$32)*(20.9/(20.9-$E$10))*(G10)</f>
        <v>7.0636215207588249</v>
      </c>
      <c r="I10" s="9">
        <f>+$B$33*(1.8+(0.001*$G$10))</f>
        <v>11.0229</v>
      </c>
      <c r="J10" s="9">
        <f>+$B$34*($E$5/($E$5+($D$10*10000)))</f>
        <v>0</v>
      </c>
      <c r="K10" s="36">
        <f>IF($G$5&lt;=160,0.0012*EXP(0.0344*$G$5),0.3)</f>
        <v>1.333405857103152E-2</v>
      </c>
      <c r="L10" s="36">
        <f>IF($F$5&lt;=160,0.0012*EXP(0.0344*$F$5), 0.3)</f>
        <v>0.3</v>
      </c>
      <c r="M10" s="35">
        <f>+(1075-0.57*($F$5-32))</f>
        <v>922.24</v>
      </c>
    </row>
    <row r="11" spans="1:13">
      <c r="A11" s="3"/>
      <c r="D11" s="2"/>
      <c r="E11" s="2"/>
      <c r="F11" s="2"/>
      <c r="G11" s="31"/>
      <c r="H11" s="9" t="s">
        <v>109</v>
      </c>
      <c r="I11" s="9" t="s">
        <v>109</v>
      </c>
      <c r="J11" s="9" t="s">
        <v>110</v>
      </c>
      <c r="K11" s="37"/>
      <c r="L11" s="37"/>
      <c r="M11" s="31"/>
    </row>
    <row r="12" spans="1:13">
      <c r="A12" s="3"/>
      <c r="D12" s="2"/>
      <c r="E12" s="2"/>
      <c r="F12" s="2"/>
      <c r="G12" s="31"/>
      <c r="H12" s="9"/>
      <c r="I12" s="9"/>
      <c r="J12" s="9"/>
      <c r="K12" s="37"/>
      <c r="L12" s="37"/>
      <c r="M12" s="31"/>
    </row>
    <row r="13" spans="1:13">
      <c r="A13" s="3"/>
      <c r="D13" s="32"/>
      <c r="G13" s="10"/>
      <c r="H13" s="27"/>
      <c r="I13" s="27"/>
    </row>
    <row r="14" spans="1:13">
      <c r="A14" s="3"/>
      <c r="D14" s="4" t="s">
        <v>35</v>
      </c>
      <c r="E14" s="4" t="s">
        <v>36</v>
      </c>
      <c r="F14" s="4" t="s">
        <v>37</v>
      </c>
      <c r="G14" s="4" t="s">
        <v>41</v>
      </c>
      <c r="H14" s="4" t="s">
        <v>40</v>
      </c>
      <c r="I14" s="4" t="s">
        <v>42</v>
      </c>
    </row>
    <row r="15" spans="1:13">
      <c r="A15" s="3"/>
      <c r="D15" s="9">
        <f>+$B$37*(20.9/(20.9-$E$10))</f>
        <v>30.046146788990825</v>
      </c>
      <c r="E15" s="9">
        <f>+B38+(D15-B37)</f>
        <v>29.026146788990825</v>
      </c>
      <c r="F15" s="9">
        <f>+D15*K10*0.5</f>
        <v>0.20031854055910714</v>
      </c>
      <c r="G15" s="9">
        <f>+E15*L10*1</f>
        <v>8.7078440366972476</v>
      </c>
      <c r="H15" s="9">
        <f>+B36+F15-G15</f>
        <v>-6.4775254961381403</v>
      </c>
      <c r="I15" s="9">
        <f>+IF(H15&gt;0,H15*M10*100/B35,0)</f>
        <v>0</v>
      </c>
    </row>
    <row r="16" spans="1:13">
      <c r="A16" s="3"/>
      <c r="D16" s="2"/>
      <c r="E16" s="2"/>
      <c r="F16" s="2"/>
      <c r="G16" s="2"/>
      <c r="H16" s="2"/>
      <c r="I16" s="9" t="s">
        <v>111</v>
      </c>
    </row>
    <row r="17" spans="1:9">
      <c r="A17" s="3"/>
      <c r="D17" s="2"/>
      <c r="E17" s="2"/>
      <c r="F17" s="2"/>
      <c r="G17" s="2"/>
      <c r="H17" s="2"/>
      <c r="I17" s="9"/>
    </row>
    <row r="18" spans="1:9">
      <c r="A18" s="3"/>
      <c r="D18" s="32"/>
      <c r="G18" s="10"/>
    </row>
    <row r="19" spans="1:9" ht="15" thickBot="1">
      <c r="A19" s="8" t="s">
        <v>8</v>
      </c>
    </row>
    <row r="20" spans="1:9">
      <c r="A20" s="3"/>
      <c r="D20" s="11" t="str">
        <f>+IF(D4=E9,D9,E9)</f>
        <v>CO2 (%)</v>
      </c>
      <c r="E20" s="12" t="s">
        <v>99</v>
      </c>
      <c r="F20" s="13" t="s">
        <v>108</v>
      </c>
      <c r="G20" s="12" t="s">
        <v>100</v>
      </c>
      <c r="H20" s="12" t="str">
        <f>CONCATENATE("CO (",TEXT($I$5,"0"),")")</f>
        <v>CO (3)</v>
      </c>
      <c r="I20" s="38" t="s">
        <v>101</v>
      </c>
    </row>
    <row r="21" spans="1:9" ht="28.95" customHeight="1" thickBot="1">
      <c r="A21" s="3"/>
      <c r="D21" s="15">
        <f>+IF(D4=E9,D10,E10)</f>
        <v>6.1540669856459331</v>
      </c>
      <c r="E21" s="16">
        <f>+F10</f>
        <v>91.743119266055047</v>
      </c>
      <c r="F21" s="16">
        <f>IF(100-$H$10-$I$10-$J$10+$I$15&lt;0,0,100-$H$10-$I$10-$J$10+$I$15)</f>
        <v>81.913478479241178</v>
      </c>
      <c r="G21" s="39">
        <f>+$E$5*(20.9/(20.9-$E$10))</f>
        <v>0</v>
      </c>
      <c r="H21" s="39">
        <f>+$E$5*((20.9-$I$5)/(20.9-$E$10))</f>
        <v>0</v>
      </c>
      <c r="I21" s="40">
        <f>100-F21</f>
        <v>18.086521520758822</v>
      </c>
    </row>
    <row r="22" spans="1:9">
      <c r="D22" s="2"/>
      <c r="E22" s="31"/>
      <c r="F22" s="2"/>
    </row>
    <row r="23" spans="1:9">
      <c r="D23" s="2"/>
      <c r="E23" s="31"/>
      <c r="F23" s="2"/>
    </row>
    <row r="24" spans="1:9">
      <c r="D24" s="2"/>
      <c r="E24" s="31"/>
      <c r="F24" s="32"/>
    </row>
    <row r="25" spans="1:9">
      <c r="A25" s="1" t="s">
        <v>44</v>
      </c>
      <c r="D25" s="2"/>
      <c r="E25" s="31"/>
      <c r="F25" s="32"/>
    </row>
    <row r="26" spans="1:9">
      <c r="D26" s="2"/>
      <c r="E26" s="31"/>
      <c r="F26" s="32"/>
    </row>
    <row r="27" spans="1:9">
      <c r="A27" s="4" t="s">
        <v>9</v>
      </c>
      <c r="B27" s="4" t="str">
        <f>+HLOOKUP($H$5,HLfuel,1,FALSE)</f>
        <v>NG</v>
      </c>
      <c r="E27" s="34" t="s">
        <v>10</v>
      </c>
      <c r="F27" s="34" t="s">
        <v>11</v>
      </c>
      <c r="G27" s="34" t="s">
        <v>12</v>
      </c>
      <c r="H27" s="34" t="s">
        <v>30</v>
      </c>
    </row>
    <row r="28" spans="1:9">
      <c r="A28" s="41" t="s">
        <v>13</v>
      </c>
      <c r="B28" s="4">
        <f>+HLOOKUP($H$5,HLfuel,2,FALSE)</f>
        <v>0.69399999999999995</v>
      </c>
      <c r="D28" s="4" t="s">
        <v>14</v>
      </c>
      <c r="E28" s="36">
        <v>0.69399999999999995</v>
      </c>
      <c r="F28" s="36">
        <v>0.873</v>
      </c>
      <c r="G28" s="4">
        <v>0.88600000000000001</v>
      </c>
      <c r="H28" s="4">
        <v>0.81599999999999995</v>
      </c>
    </row>
    <row r="29" spans="1:9">
      <c r="A29" s="41" t="s">
        <v>15</v>
      </c>
      <c r="B29" s="4">
        <f>+HLOOKUP($H$5,HLfuel,3,FALSE)</f>
        <v>0.22500000000000001</v>
      </c>
      <c r="D29" s="4" t="s">
        <v>16</v>
      </c>
      <c r="E29" s="36">
        <v>0.22500000000000001</v>
      </c>
      <c r="F29" s="36">
        <v>0.125</v>
      </c>
      <c r="G29" s="4">
        <v>9.2999999999999999E-2</v>
      </c>
      <c r="H29" s="4">
        <v>0.184</v>
      </c>
    </row>
    <row r="30" spans="1:9">
      <c r="A30" s="41" t="s">
        <v>17</v>
      </c>
      <c r="B30" s="36">
        <f>+HLOOKUP($H$5,HLfuel,4,FALSE)</f>
        <v>0</v>
      </c>
      <c r="D30" s="4" t="s">
        <v>18</v>
      </c>
      <c r="E30" s="36">
        <v>0</v>
      </c>
      <c r="F30" s="36">
        <v>2.0999999999999999E-3</v>
      </c>
      <c r="G30" s="36">
        <v>8.5000000000000006E-3</v>
      </c>
      <c r="H30" s="36">
        <v>0</v>
      </c>
    </row>
    <row r="31" spans="1:9">
      <c r="A31" s="41" t="s">
        <v>23</v>
      </c>
      <c r="B31" s="4">
        <f>+HLOOKUP($H$5,HLfuel,5,FALSE)</f>
        <v>0.189</v>
      </c>
      <c r="D31" s="4" t="s">
        <v>23</v>
      </c>
      <c r="E31" s="36">
        <v>0.189</v>
      </c>
      <c r="F31" s="36">
        <v>0.27500000000000002</v>
      </c>
      <c r="G31" s="4">
        <v>0.29299999999999998</v>
      </c>
      <c r="H31" s="4">
        <v>0.22700000000000001</v>
      </c>
    </row>
    <row r="32" spans="1:9">
      <c r="A32" s="41" t="s">
        <v>22</v>
      </c>
      <c r="B32" s="4">
        <f>+HLOOKUP($H$5,HLfuel,6,FALSE)</f>
        <v>11.8</v>
      </c>
      <c r="D32" s="4" t="s">
        <v>22</v>
      </c>
      <c r="E32" s="9">
        <v>11.8</v>
      </c>
      <c r="F32" s="9">
        <v>15.7</v>
      </c>
      <c r="G32" s="4">
        <v>16.7</v>
      </c>
      <c r="H32" s="4">
        <v>13.8</v>
      </c>
    </row>
    <row r="33" spans="1:8">
      <c r="A33" s="41" t="s">
        <v>24</v>
      </c>
      <c r="B33" s="4">
        <f>+HLOOKUP($H$5,HLfuel,7,FALSE)</f>
        <v>5.43</v>
      </c>
      <c r="D33" s="4" t="s">
        <v>24</v>
      </c>
      <c r="E33" s="17">
        <v>5.43</v>
      </c>
      <c r="F33" s="17">
        <v>3.33</v>
      </c>
      <c r="G33" s="17">
        <v>2.6</v>
      </c>
      <c r="H33" s="17">
        <v>4.34</v>
      </c>
    </row>
    <row r="34" spans="1:8">
      <c r="A34" s="41" t="s">
        <v>25</v>
      </c>
      <c r="B34" s="9">
        <f>+HLOOKUP($H$5,HLfuel,8,FALSE)</f>
        <v>32</v>
      </c>
      <c r="D34" s="4" t="s">
        <v>25</v>
      </c>
      <c r="E34" s="35">
        <v>32</v>
      </c>
      <c r="F34" s="35">
        <v>47</v>
      </c>
      <c r="G34" s="35">
        <v>50</v>
      </c>
      <c r="H34" s="35">
        <v>38</v>
      </c>
    </row>
    <row r="35" spans="1:8">
      <c r="A35" s="41" t="s">
        <v>29</v>
      </c>
      <c r="B35" s="4">
        <f>+HLOOKUP($H$5,HLfuel,9,FALSE)</f>
        <v>21830</v>
      </c>
      <c r="D35" s="4" t="s">
        <v>19</v>
      </c>
      <c r="E35" s="35">
        <v>21830</v>
      </c>
      <c r="F35" s="35">
        <v>18993</v>
      </c>
      <c r="G35" s="4">
        <v>18126</v>
      </c>
      <c r="H35" s="4">
        <v>21573</v>
      </c>
    </row>
    <row r="36" spans="1:8">
      <c r="A36" s="41" t="s">
        <v>50</v>
      </c>
      <c r="B36" s="4">
        <f>+HLOOKUP($H$5,HLfuel,10,FALSE)</f>
        <v>2.0299999999999998</v>
      </c>
      <c r="D36" s="4" t="s">
        <v>27</v>
      </c>
      <c r="E36" s="17">
        <v>2.0299999999999998</v>
      </c>
      <c r="F36" s="17">
        <v>1.17</v>
      </c>
      <c r="G36" s="17">
        <v>0.86</v>
      </c>
      <c r="H36" s="17">
        <v>1.66</v>
      </c>
    </row>
    <row r="37" spans="1:8">
      <c r="A37" s="41" t="s">
        <v>51</v>
      </c>
      <c r="B37" s="4">
        <f>+HLOOKUP($H$5,HLfuel,11,FALSE)</f>
        <v>15.67</v>
      </c>
      <c r="D37" s="34" t="s">
        <v>26</v>
      </c>
      <c r="E37" s="17">
        <v>15.67</v>
      </c>
      <c r="F37" s="17">
        <v>14.29</v>
      </c>
      <c r="G37" s="4">
        <v>13.34</v>
      </c>
      <c r="H37" s="4">
        <v>15.66</v>
      </c>
    </row>
    <row r="38" spans="1:8">
      <c r="A38" s="41" t="s">
        <v>52</v>
      </c>
      <c r="B38" s="4">
        <f>+HLOOKUP($H$5,HLfuel,12,FALSE)</f>
        <v>14.65</v>
      </c>
      <c r="D38" s="4" t="s">
        <v>28</v>
      </c>
      <c r="E38" s="17">
        <v>14.65</v>
      </c>
      <c r="F38" s="17">
        <v>14.17</v>
      </c>
      <c r="G38" s="17">
        <v>13.51</v>
      </c>
      <c r="H38" s="17">
        <v>15</v>
      </c>
    </row>
    <row r="41" spans="1:8">
      <c r="A41" s="1" t="s">
        <v>53</v>
      </c>
    </row>
    <row r="43" spans="1:8">
      <c r="A43" s="4" t="s">
        <v>23</v>
      </c>
      <c r="B43" s="18" t="s">
        <v>86</v>
      </c>
      <c r="C43" s="19"/>
      <c r="D43" s="19"/>
      <c r="E43" s="19"/>
      <c r="F43" s="19"/>
      <c r="G43" s="19"/>
      <c r="H43" s="20"/>
    </row>
    <row r="44" spans="1:8">
      <c r="A44" s="4" t="s">
        <v>22</v>
      </c>
      <c r="B44" s="18" t="s">
        <v>55</v>
      </c>
      <c r="C44" s="19"/>
      <c r="D44" s="19"/>
      <c r="E44" s="19"/>
      <c r="F44" s="19"/>
      <c r="G44" s="19"/>
      <c r="H44" s="20"/>
    </row>
    <row r="45" spans="1:8">
      <c r="A45" s="4" t="s">
        <v>24</v>
      </c>
      <c r="B45" s="18" t="s">
        <v>56</v>
      </c>
      <c r="C45" s="19"/>
      <c r="D45" s="19"/>
      <c r="E45" s="19"/>
      <c r="F45" s="19"/>
      <c r="G45" s="19"/>
      <c r="H45" s="20"/>
    </row>
    <row r="46" spans="1:8">
      <c r="A46" s="4" t="s">
        <v>57</v>
      </c>
      <c r="B46" s="18" t="s">
        <v>58</v>
      </c>
      <c r="C46" s="19"/>
      <c r="D46" s="19"/>
      <c r="E46" s="19"/>
      <c r="F46" s="19"/>
      <c r="G46" s="19"/>
      <c r="H46" s="20"/>
    </row>
    <row r="47" spans="1:8">
      <c r="A47" s="4" t="s">
        <v>7</v>
      </c>
      <c r="B47" s="18" t="s">
        <v>59</v>
      </c>
      <c r="C47" s="19"/>
      <c r="D47" s="19"/>
      <c r="E47" s="19"/>
      <c r="F47" s="19"/>
      <c r="G47" s="19"/>
      <c r="H47" s="20"/>
    </row>
    <row r="48" spans="1:8">
      <c r="A48" s="4" t="s">
        <v>6</v>
      </c>
      <c r="B48" s="18" t="s">
        <v>60</v>
      </c>
      <c r="C48" s="19"/>
      <c r="D48" s="19"/>
      <c r="E48" s="19"/>
      <c r="F48" s="19"/>
      <c r="G48" s="19"/>
      <c r="H48" s="20"/>
    </row>
    <row r="49" spans="1:8">
      <c r="A49" s="4" t="s">
        <v>48</v>
      </c>
      <c r="B49" s="18" t="s">
        <v>61</v>
      </c>
      <c r="C49" s="19"/>
      <c r="D49" s="19"/>
      <c r="E49" s="19"/>
      <c r="F49" s="19"/>
      <c r="G49" s="19"/>
      <c r="H49" s="20"/>
    </row>
    <row r="50" spans="1:8">
      <c r="A50" s="4" t="s">
        <v>62</v>
      </c>
      <c r="B50" s="18" t="s">
        <v>63</v>
      </c>
      <c r="C50" s="19"/>
      <c r="D50" s="19"/>
      <c r="E50" s="19"/>
      <c r="F50" s="19"/>
      <c r="G50" s="19"/>
      <c r="H50" s="20"/>
    </row>
    <row r="51" spans="1:8">
      <c r="A51" s="4" t="s">
        <v>31</v>
      </c>
      <c r="B51" s="18" t="s">
        <v>64</v>
      </c>
      <c r="C51" s="19"/>
      <c r="D51" s="19"/>
      <c r="E51" s="19"/>
      <c r="F51" s="19"/>
      <c r="G51" s="19"/>
      <c r="H51" s="20"/>
    </row>
    <row r="52" spans="1:8">
      <c r="A52" s="4" t="s">
        <v>65</v>
      </c>
      <c r="B52" s="18" t="s">
        <v>66</v>
      </c>
      <c r="C52" s="19"/>
      <c r="D52" s="19"/>
      <c r="E52" s="19"/>
      <c r="F52" s="19"/>
      <c r="G52" s="19"/>
      <c r="H52" s="20"/>
    </row>
    <row r="53" spans="1:8">
      <c r="A53" s="4" t="s">
        <v>67</v>
      </c>
      <c r="B53" s="18" t="s">
        <v>68</v>
      </c>
      <c r="C53" s="19"/>
      <c r="D53" s="19"/>
      <c r="E53" s="19"/>
      <c r="F53" s="19"/>
      <c r="G53" s="19"/>
      <c r="H53" s="20"/>
    </row>
    <row r="54" spans="1:8">
      <c r="A54" s="4" t="s">
        <v>32</v>
      </c>
      <c r="B54" s="18" t="s">
        <v>69</v>
      </c>
      <c r="C54" s="19"/>
      <c r="D54" s="19"/>
      <c r="E54" s="19"/>
      <c r="F54" s="19"/>
      <c r="G54" s="19"/>
      <c r="H54" s="20"/>
    </row>
    <row r="55" spans="1:8">
      <c r="A55" s="4" t="s">
        <v>33</v>
      </c>
      <c r="B55" s="18" t="s">
        <v>70</v>
      </c>
      <c r="C55" s="19"/>
      <c r="D55" s="19"/>
      <c r="E55" s="19"/>
      <c r="F55" s="19"/>
      <c r="G55" s="19"/>
      <c r="H55" s="20"/>
    </row>
    <row r="56" spans="1:8">
      <c r="A56" s="4" t="s">
        <v>34</v>
      </c>
      <c r="B56" s="18" t="s">
        <v>71</v>
      </c>
      <c r="C56" s="19"/>
      <c r="D56" s="19"/>
      <c r="E56" s="19"/>
      <c r="F56" s="19"/>
      <c r="G56" s="19"/>
      <c r="H56" s="20"/>
    </row>
    <row r="57" spans="1:8">
      <c r="A57" s="4" t="s">
        <v>38</v>
      </c>
      <c r="B57" s="18" t="s">
        <v>72</v>
      </c>
      <c r="C57" s="19"/>
      <c r="D57" s="19"/>
      <c r="E57" s="19"/>
      <c r="F57" s="19"/>
      <c r="G57" s="19"/>
      <c r="H57" s="20"/>
    </row>
    <row r="58" spans="1:8">
      <c r="A58" s="4" t="s">
        <v>39</v>
      </c>
      <c r="B58" s="18" t="s">
        <v>73</v>
      </c>
      <c r="C58" s="19"/>
      <c r="D58" s="19"/>
      <c r="E58" s="19"/>
      <c r="F58" s="19"/>
      <c r="G58" s="19"/>
      <c r="H58" s="20"/>
    </row>
    <row r="59" spans="1:8">
      <c r="A59" s="4" t="s">
        <v>43</v>
      </c>
      <c r="B59" s="18" t="s">
        <v>74</v>
      </c>
      <c r="C59" s="19"/>
      <c r="D59" s="19"/>
      <c r="E59" s="19"/>
      <c r="F59" s="19"/>
      <c r="G59" s="19"/>
      <c r="H59" s="20"/>
    </row>
    <row r="60" spans="1:8">
      <c r="A60" s="4" t="s">
        <v>35</v>
      </c>
      <c r="B60" s="18" t="s">
        <v>75</v>
      </c>
      <c r="C60" s="19"/>
      <c r="D60" s="19"/>
      <c r="E60" s="19"/>
      <c r="F60" s="19"/>
      <c r="G60" s="19"/>
      <c r="H60" s="20"/>
    </row>
    <row r="61" spans="1:8">
      <c r="A61" s="4" t="s">
        <v>36</v>
      </c>
      <c r="B61" s="18" t="s">
        <v>76</v>
      </c>
      <c r="C61" s="19"/>
      <c r="D61" s="19"/>
      <c r="E61" s="19"/>
      <c r="F61" s="19"/>
      <c r="G61" s="19"/>
      <c r="H61" s="20"/>
    </row>
    <row r="62" spans="1:8">
      <c r="A62" s="4" t="s">
        <v>77</v>
      </c>
      <c r="B62" s="18" t="s">
        <v>78</v>
      </c>
      <c r="C62" s="19"/>
      <c r="D62" s="19"/>
      <c r="E62" s="19"/>
      <c r="F62" s="19"/>
      <c r="G62" s="19"/>
      <c r="H62" s="20"/>
    </row>
    <row r="63" spans="1:8">
      <c r="A63" s="4" t="s">
        <v>41</v>
      </c>
      <c r="B63" s="18" t="s">
        <v>79</v>
      </c>
      <c r="C63" s="19"/>
      <c r="D63" s="19"/>
      <c r="E63" s="19"/>
      <c r="F63" s="19"/>
      <c r="G63" s="19"/>
      <c r="H63" s="20"/>
    </row>
    <row r="64" spans="1:8">
      <c r="A64" s="4" t="s">
        <v>40</v>
      </c>
      <c r="B64" s="18" t="s">
        <v>80</v>
      </c>
      <c r="C64" s="19"/>
      <c r="D64" s="19"/>
      <c r="E64" s="19"/>
      <c r="F64" s="19"/>
      <c r="G64" s="19"/>
      <c r="H64" s="20"/>
    </row>
    <row r="65" spans="1:8">
      <c r="A65" s="4" t="s">
        <v>26</v>
      </c>
      <c r="B65" s="18" t="s">
        <v>81</v>
      </c>
      <c r="C65" s="19"/>
      <c r="D65" s="19"/>
      <c r="E65" s="19"/>
      <c r="F65" s="19"/>
      <c r="G65" s="19"/>
      <c r="H65" s="20"/>
    </row>
    <row r="66" spans="1:8">
      <c r="A66" s="4" t="s">
        <v>28</v>
      </c>
      <c r="B66" s="18" t="s">
        <v>82</v>
      </c>
      <c r="C66" s="19"/>
      <c r="D66" s="19"/>
      <c r="E66" s="19"/>
      <c r="F66" s="19"/>
      <c r="G66" s="19"/>
      <c r="H66" s="20"/>
    </row>
    <row r="67" spans="1:8">
      <c r="A67" s="4" t="s">
        <v>27</v>
      </c>
      <c r="B67" s="18" t="s">
        <v>83</v>
      </c>
      <c r="C67" s="19"/>
      <c r="D67" s="19"/>
      <c r="E67" s="19"/>
      <c r="F67" s="19"/>
      <c r="G67" s="19"/>
      <c r="H67" s="20"/>
    </row>
    <row r="68" spans="1:8">
      <c r="A68" s="4" t="s">
        <v>42</v>
      </c>
      <c r="B68" s="18" t="s">
        <v>84</v>
      </c>
      <c r="C68" s="19"/>
      <c r="D68" s="19"/>
      <c r="E68" s="19"/>
      <c r="F68" s="19"/>
      <c r="G68" s="19"/>
      <c r="H68" s="20"/>
    </row>
    <row r="69" spans="1:8">
      <c r="A69" s="4" t="s">
        <v>19</v>
      </c>
      <c r="B69" s="18" t="s">
        <v>85</v>
      </c>
      <c r="C69" s="19"/>
      <c r="D69" s="19"/>
      <c r="E69" s="19"/>
      <c r="F69" s="19"/>
      <c r="G69" s="19"/>
      <c r="H69" s="20"/>
    </row>
  </sheetData>
  <sheetProtection password="B886" sheet="1" objects="1" scenarios="1"/>
  <dataValidations xWindow="977" yWindow="263" count="8">
    <dataValidation type="list" allowBlank="1" showInputMessage="1" showErrorMessage="1" promptTitle="Fuel" prompt="Select a fuel from the pull down menu" sqref="H5">
      <formula1>$E$27:$H$27</formula1>
    </dataValidation>
    <dataValidation type="list" allowBlank="1" showInputMessage="1" showErrorMessage="1" prompt="Select the input parameter O2 or CO2 from the pull down menu" sqref="D4">
      <formula1>$D$9:$E$9</formula1>
    </dataValidation>
    <dataValidation type="whole" allowBlank="1" showInputMessage="1" showErrorMessage="1" promptTitle="O2 Reference" prompt="Enter the O2 reference value in whole numbers between 0 and 15 %" sqref="I5">
      <formula1>0</formula1>
      <formula2>15</formula2>
    </dataValidation>
    <dataValidation type="whole" allowBlank="1" showInputMessage="1" showErrorMessage="1" promptTitle="CO" prompt="Enter the CO value in whole numbers between 0 and 4000 ppm" sqref="E5">
      <formula1>0</formula1>
      <formula2>4000</formula2>
    </dataValidation>
    <dataValidation type="decimal" allowBlank="1" showInputMessage="1" showErrorMessage="1" promptTitle="O2 or CO2" prompt="Enter a decimal value between 0.5 and 20.5" sqref="D5">
      <formula1>0.5</formula1>
      <formula2>20.5</formula2>
    </dataValidation>
    <dataValidation type="whole" allowBlank="1" showInputMessage="1" showErrorMessage="1" promptTitle="Tstack" prompt="Enter the stack temperature in whole numbers between 50 and 1500 F" sqref="F5">
      <formula1>50</formula1>
      <formula2>1500</formula2>
    </dataValidation>
    <dataValidation type="whole" allowBlank="1" showInputMessage="1" showErrorMessage="1" promptTitle="Tair" prompt="Enter the combustion air temperature in whole numbers between 0 and 200 F." sqref="G5">
      <formula1>0</formula1>
      <formula2>200</formula2>
    </dataValidation>
    <dataValidation type="list" allowBlank="1" showInputMessage="1" showErrorMessage="1" sqref="K3">
      <formula1>$D$20:$I$20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B14" sqref="B14"/>
    </sheetView>
  </sheetViews>
  <sheetFormatPr defaultRowHeight="14.4"/>
  <cols>
    <col min="2" max="2" width="15.109375" bestFit="1" customWidth="1"/>
  </cols>
  <sheetData>
    <row r="1" spans="1:2">
      <c r="A1" t="s">
        <v>45</v>
      </c>
    </row>
    <row r="3" spans="1:2">
      <c r="A3" s="5" t="s">
        <v>46</v>
      </c>
      <c r="B3" s="5" t="s">
        <v>47</v>
      </c>
    </row>
    <row r="4" spans="1:2">
      <c r="A4" s="5">
        <v>23</v>
      </c>
      <c r="B4" s="5">
        <v>2.5000000000000001E-3</v>
      </c>
    </row>
    <row r="5" spans="1:2">
      <c r="A5" s="5">
        <v>32</v>
      </c>
      <c r="B5" s="5">
        <v>3.8E-3</v>
      </c>
    </row>
    <row r="6" spans="1:2">
      <c r="A6" s="5">
        <v>41</v>
      </c>
      <c r="B6" s="5">
        <v>5.4000000000000003E-3</v>
      </c>
    </row>
    <row r="7" spans="1:2">
      <c r="A7" s="5">
        <v>50</v>
      </c>
      <c r="B7" s="5">
        <v>7.7000000000000002E-3</v>
      </c>
    </row>
    <row r="8" spans="1:2">
      <c r="A8" s="5">
        <v>59</v>
      </c>
      <c r="B8" s="5">
        <v>1.0999999999999999E-2</v>
      </c>
    </row>
    <row r="9" spans="1:2">
      <c r="A9" s="5">
        <v>68</v>
      </c>
      <c r="B9" s="5">
        <v>1.4999999999999999E-2</v>
      </c>
    </row>
    <row r="10" spans="1:2">
      <c r="A10" s="5">
        <v>77</v>
      </c>
      <c r="B10" s="5">
        <v>0.02</v>
      </c>
    </row>
    <row r="11" spans="1:2">
      <c r="A11" s="5">
        <v>86</v>
      </c>
      <c r="B11" s="5">
        <v>2.7E-2</v>
      </c>
    </row>
    <row r="12" spans="1:2">
      <c r="A12" s="5">
        <v>95</v>
      </c>
      <c r="B12" s="5">
        <v>3.6999999999999998E-2</v>
      </c>
    </row>
    <row r="13" spans="1:2">
      <c r="A13" s="5">
        <v>104</v>
      </c>
      <c r="B13" s="5">
        <v>4.9000000000000002E-2</v>
      </c>
    </row>
    <row r="14" spans="1:2">
      <c r="A14" s="5">
        <v>113</v>
      </c>
      <c r="B14" s="5">
        <v>6.5000000000000002E-2</v>
      </c>
    </row>
    <row r="15" spans="1:2">
      <c r="A15" s="5">
        <v>122</v>
      </c>
      <c r="B15" s="5">
        <v>8.6999999999999994E-2</v>
      </c>
    </row>
    <row r="16" spans="1:2">
      <c r="A16" s="5">
        <v>131</v>
      </c>
      <c r="B16" s="5">
        <v>0.12</v>
      </c>
    </row>
    <row r="17" spans="1:2">
      <c r="A17" s="5">
        <v>140</v>
      </c>
      <c r="B17" s="5">
        <v>0.15</v>
      </c>
    </row>
    <row r="18" spans="1:2">
      <c r="A18" s="5">
        <v>149</v>
      </c>
      <c r="B18" s="5">
        <v>0.21</v>
      </c>
    </row>
  </sheetData>
  <sheetProtection password="B886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Revision History</vt:lpstr>
      <vt:lpstr>AHRI Combustion Eqn</vt:lpstr>
      <vt:lpstr>Humidity Ratio</vt:lpstr>
      <vt:lpstr>HLfuel</vt:lpstr>
    </vt:vector>
  </TitlesOfParts>
  <Company>Bacharach,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AHRI Combustion EQNs - IP</dc:title>
  <dc:creator>Dave D'Amico</dc:creator>
  <cp:lastModifiedBy>daved</cp:lastModifiedBy>
  <cp:lastPrinted>2012-12-14T15:46:57Z</cp:lastPrinted>
  <dcterms:created xsi:type="dcterms:W3CDTF">2012-12-13T14:56:09Z</dcterms:created>
  <dcterms:modified xsi:type="dcterms:W3CDTF">2013-02-13T17:20:29Z</dcterms:modified>
</cp:coreProperties>
</file>